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e749a76f03a5f68/Documents/QPEC/"/>
    </mc:Choice>
  </mc:AlternateContent>
  <xr:revisionPtr revIDLastSave="0" documentId="8_{D1EA33D7-5318-4D1A-8B87-79318830741D}" xr6:coauthVersionLast="47" xr6:coauthVersionMax="47" xr10:uidLastSave="{00000000-0000-0000-0000-000000000000}"/>
  <workbookProtection workbookAlgorithmName="SHA-512" workbookHashValue="tZSmY7Xv6B9GFAF5oEL1G2vHDT2k1+vzxwS0gf4Epl0XH0rf88R9bOK1igWNet04RouqG8UingqHBfr6j8SrXw==" workbookSaltValue="pkt43KxRmQM0hpmS3x3eHg==" workbookSpinCount="100000" lockStructure="1"/>
  <bookViews>
    <workbookView xWindow="-28920" yWindow="-5160" windowWidth="29040" windowHeight="15720" activeTab="2" xr2:uid="{00000000-000D-0000-FFFF-FFFF00000000}"/>
  </bookViews>
  <sheets>
    <sheet name="Summary" sheetId="2" r:id="rId1"/>
    <sheet name="Data" sheetId="3" r:id="rId2"/>
    <sheet name="Hydromet Input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13" i="2"/>
  <c r="D112" i="2"/>
  <c r="C112" i="2"/>
  <c r="C111" i="2"/>
  <c r="D110" i="2"/>
  <c r="C110" i="2"/>
  <c r="C109" i="2"/>
  <c r="C108" i="2"/>
  <c r="C107" i="2"/>
  <c r="C106" i="2"/>
  <c r="D105" i="2"/>
  <c r="C105" i="2"/>
  <c r="C104" i="2"/>
  <c r="C103" i="2"/>
  <c r="D102" i="2"/>
  <c r="C102" i="2"/>
  <c r="C101" i="2"/>
  <c r="C100" i="2"/>
  <c r="D99" i="2"/>
  <c r="C99" i="2"/>
  <c r="D98" i="2"/>
  <c r="C98" i="2"/>
  <c r="C97" i="2"/>
  <c r="B95" i="2"/>
  <c r="G91" i="2"/>
  <c r="H90" i="2"/>
  <c r="G90" i="2"/>
  <c r="G89" i="2"/>
  <c r="H88" i="2"/>
  <c r="G88" i="2"/>
  <c r="G87" i="2"/>
  <c r="G86" i="2"/>
  <c r="G85" i="2"/>
  <c r="G84" i="2"/>
  <c r="H83" i="2"/>
  <c r="G83" i="2"/>
  <c r="G82" i="2"/>
  <c r="G81" i="2"/>
  <c r="H80" i="2"/>
  <c r="G80" i="2"/>
  <c r="G79" i="2"/>
  <c r="G78" i="2"/>
  <c r="H77" i="2"/>
  <c r="G77" i="2"/>
  <c r="H76" i="2"/>
  <c r="G76" i="2"/>
  <c r="G75" i="2"/>
  <c r="F73" i="2"/>
  <c r="C91" i="2"/>
  <c r="D90" i="2"/>
  <c r="C90" i="2"/>
  <c r="C89" i="2"/>
  <c r="D88" i="2"/>
  <c r="C88" i="2"/>
  <c r="C87" i="2"/>
  <c r="C86" i="2"/>
  <c r="C85" i="2"/>
  <c r="C84" i="2"/>
  <c r="D83" i="2"/>
  <c r="C83" i="2"/>
  <c r="C82" i="2"/>
  <c r="C81" i="2"/>
  <c r="D80" i="2"/>
  <c r="C80" i="2"/>
  <c r="C79" i="2"/>
  <c r="C78" i="2"/>
  <c r="D77" i="2"/>
  <c r="C77" i="2"/>
  <c r="D76" i="2"/>
  <c r="C76" i="2"/>
  <c r="C75" i="2"/>
  <c r="B73" i="2"/>
  <c r="G69" i="2"/>
  <c r="H68" i="2"/>
  <c r="G68" i="2"/>
  <c r="G67" i="2"/>
  <c r="H66" i="2"/>
  <c r="G66" i="2"/>
  <c r="G65" i="2"/>
  <c r="G64" i="2"/>
  <c r="G63" i="2"/>
  <c r="G62" i="2"/>
  <c r="H61" i="2"/>
  <c r="G61" i="2"/>
  <c r="G60" i="2"/>
  <c r="G59" i="2"/>
  <c r="H58" i="2"/>
  <c r="G58" i="2"/>
  <c r="G57" i="2"/>
  <c r="G56" i="2"/>
  <c r="H55" i="2"/>
  <c r="G55" i="2"/>
  <c r="H54" i="2"/>
  <c r="G54" i="2"/>
  <c r="G53" i="2"/>
  <c r="C69" i="2"/>
  <c r="D68" i="2"/>
  <c r="C68" i="2"/>
  <c r="C67" i="2"/>
  <c r="D66" i="2"/>
  <c r="C66" i="2"/>
  <c r="C65" i="2"/>
  <c r="C64" i="2"/>
  <c r="C63" i="2"/>
  <c r="C62" i="2"/>
  <c r="D61" i="2"/>
  <c r="C61" i="2"/>
  <c r="C60" i="2"/>
  <c r="C59" i="2"/>
  <c r="D58" i="2"/>
  <c r="C58" i="2"/>
  <c r="C57" i="2"/>
  <c r="D55" i="2"/>
  <c r="D54" i="2"/>
  <c r="C56" i="2"/>
  <c r="C55" i="2"/>
  <c r="C54" i="2"/>
  <c r="C53" i="2"/>
  <c r="F51" i="2"/>
  <c r="B51" i="2"/>
  <c r="D36" i="2"/>
  <c r="H36" i="2"/>
  <c r="H46" i="2"/>
  <c r="H44" i="2"/>
  <c r="D44" i="2"/>
  <c r="H39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H33" i="2"/>
  <c r="H32" i="2"/>
  <c r="G32" i="2"/>
  <c r="G31" i="2"/>
  <c r="D46" i="2"/>
  <c r="C47" i="2"/>
  <c r="C46" i="2"/>
  <c r="C45" i="2"/>
  <c r="C44" i="2"/>
  <c r="C43" i="2"/>
  <c r="C42" i="2"/>
  <c r="C41" i="2"/>
  <c r="D39" i="2"/>
  <c r="C40" i="2"/>
  <c r="C39" i="2"/>
  <c r="C38" i="2"/>
  <c r="C37" i="2"/>
  <c r="C36" i="2"/>
  <c r="C35" i="2"/>
  <c r="D33" i="2"/>
  <c r="D32" i="2"/>
  <c r="C34" i="2"/>
  <c r="C33" i="2"/>
  <c r="C32" i="2"/>
  <c r="C31" i="2"/>
  <c r="F29" i="2" l="1"/>
  <c r="B29" i="2"/>
  <c r="C25" i="2"/>
  <c r="C24" i="2"/>
  <c r="C23" i="2"/>
  <c r="C22" i="2"/>
  <c r="C21" i="2"/>
  <c r="C20" i="2"/>
</calcChain>
</file>

<file path=xl/sharedStrings.xml><?xml version="1.0" encoding="utf-8"?>
<sst xmlns="http://schemas.openxmlformats.org/spreadsheetml/2006/main" count="268" uniqueCount="103">
  <si>
    <t>Customer Project Template</t>
  </si>
  <si>
    <t>Customer Name:</t>
  </si>
  <si>
    <t>Project Name:</t>
  </si>
  <si>
    <t>Prepared By:</t>
  </si>
  <si>
    <t>Date:</t>
  </si>
  <si>
    <t>Mixer-Settler Sizing Summary (auto-populated from Data tab)</t>
  </si>
  <si>
    <t>Fill out the Data tab. If you have multiple entries for a circuit type, enter each unit as a separate line item in Data.</t>
  </si>
  <si>
    <t>Circuit Counts</t>
  </si>
  <si>
    <t>Circuit Type</t>
  </si>
  <si>
    <t>Units Entered</t>
  </si>
  <si>
    <t>Extraction</t>
  </si>
  <si>
    <t>Wash</t>
  </si>
  <si>
    <t>Scrub</t>
  </si>
  <si>
    <t>Strip</t>
  </si>
  <si>
    <t>Raffinate</t>
  </si>
  <si>
    <t>Loaded Organic</t>
  </si>
  <si>
    <t>Other</t>
  </si>
  <si>
    <t>Extraction Block</t>
  </si>
  <si>
    <t>Scrub Block</t>
  </si>
  <si>
    <t>Parameter</t>
  </si>
  <si>
    <t>Value</t>
  </si>
  <si>
    <t>Units / Notes</t>
  </si>
  <si>
    <t>Number of Stages</t>
  </si>
  <si>
    <t>Organic Flowrate</t>
  </si>
  <si>
    <t>Aqueous Flowrate</t>
  </si>
  <si>
    <t>Organic Specific Gravity</t>
  </si>
  <si>
    <t>Aqueous Specific Gravity</t>
  </si>
  <si>
    <t>Recycle Flowrate</t>
  </si>
  <si>
    <t>Desired O:A Ratio</t>
  </si>
  <si>
    <t>Mixer Retention Time</t>
  </si>
  <si>
    <t>min</t>
  </si>
  <si>
    <t>Settler Area Requirement</t>
  </si>
  <si>
    <t>Maximum Settler Velocity</t>
  </si>
  <si>
    <t>Settler Aspect Ratio (L:W)</t>
  </si>
  <si>
    <t>Stream Nature &amp; Concentration</t>
  </si>
  <si>
    <t>Materials of Construction</t>
  </si>
  <si>
    <t>Operating Temperature</t>
  </si>
  <si>
    <t>Acid Type</t>
  </si>
  <si>
    <t>Acid Strength</t>
  </si>
  <si>
    <t>Site / Installation Requirements</t>
  </si>
  <si>
    <t>Strip Block</t>
  </si>
  <si>
    <t>Organic Flowrate Units</t>
  </si>
  <si>
    <t>Aqueous Flowrate Units</t>
  </si>
  <si>
    <t>Recycle Phase</t>
  </si>
  <si>
    <t>Mixer Retention Time (min)</t>
  </si>
  <si>
    <t>Settler Area Units</t>
  </si>
  <si>
    <t>Electrical Voltage</t>
  </si>
  <si>
    <t>Motor Enclosure</t>
  </si>
  <si>
    <t>Acid Strength Units</t>
  </si>
  <si>
    <t>Category</t>
  </si>
  <si>
    <t>Units</t>
  </si>
  <si>
    <t>Customer Input</t>
  </si>
  <si>
    <t>Flows &amp; Physical</t>
  </si>
  <si>
    <t>—</t>
  </si>
  <si>
    <t>Aqueous Viscosity</t>
  </si>
  <si>
    <t>cP</t>
  </si>
  <si>
    <t>Organic Viscosity</t>
  </si>
  <si>
    <t>Chemistry</t>
  </si>
  <si>
    <t>Primary Metal(s)*</t>
  </si>
  <si>
    <t>g/L</t>
  </si>
  <si>
    <t>Key Impurities (Fe, Mn, Al, Ca, Mg, etc.)</t>
  </si>
  <si>
    <t>pH*</t>
  </si>
  <si>
    <t>Select</t>
  </si>
  <si>
    <t>SX System</t>
  </si>
  <si>
    <t>Extractant Type*</t>
  </si>
  <si>
    <t>Extractant Concentration</t>
  </si>
  <si>
    <t>% v/v</t>
  </si>
  <si>
    <t>Diluent Type*</t>
  </si>
  <si>
    <t>Modifier Type / Concentration</t>
  </si>
  <si>
    <t>Phase Continuity Preference</t>
  </si>
  <si>
    <t>A/O or O/A</t>
  </si>
  <si>
    <t>Solids / Crud</t>
  </si>
  <si>
    <t>Total Suspended Solids</t>
  </si>
  <si>
    <t>wt %</t>
  </si>
  <si>
    <t>Particle Size (if known)</t>
  </si>
  <si>
    <t>µm</t>
  </si>
  <si>
    <t>Crud / Emulsion Tendency</t>
  </si>
  <si>
    <t>Low / Med / High</t>
  </si>
  <si>
    <t>Lab / Settling</t>
  </si>
  <si>
    <t>Observed Settling Time*</t>
  </si>
  <si>
    <t>seconds</t>
  </si>
  <si>
    <t>Dispersion Band Thickness*</t>
  </si>
  <si>
    <t>mm</t>
  </si>
  <si>
    <t>Notes from Lab or Pilot Tests</t>
  </si>
  <si>
    <t>Text</t>
  </si>
  <si>
    <t>Scrub Stage</t>
  </si>
  <si>
    <t>Scrub Solution Type*</t>
  </si>
  <si>
    <t>Strip Stage</t>
  </si>
  <si>
    <t>Strip Solution Type*</t>
  </si>
  <si>
    <t>Strip Free Acid / Electrolyte Strength</t>
  </si>
  <si>
    <t>g/L (specify basis)</t>
  </si>
  <si>
    <t>Acid / Electrolyte Type (Strip)*</t>
  </si>
  <si>
    <t>Hydrometallurgy Process Inputs (Customer Required)
Fields marked with * are especially important.</t>
  </si>
  <si>
    <t>Scrub pH*</t>
  </si>
  <si>
    <t>Please complete this workbook with as much information as possible. The data provided will be used by Quinn Process Equipment to preliminarily size and evaluate mixer-settler equipment for your application.</t>
  </si>
  <si>
    <t>Maximum Settler Velocity Units</t>
  </si>
  <si>
    <t>Operating Temperature Units</t>
  </si>
  <si>
    <t>Recycle Flowrate Units</t>
  </si>
  <si>
    <t>Wash Block</t>
  </si>
  <si>
    <t>Raffinate Block</t>
  </si>
  <si>
    <t>Loaded Organic Block</t>
  </si>
  <si>
    <t>Other Block</t>
  </si>
  <si>
    <t>Unit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</si>
</sst>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i/>
      <sz val="11"/>
      <color rgb="FF40404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4"/>
      <color rgb="FFC00000"/>
      <name val="Calibri"/>
      <family val="2"/>
    </font>
    <font>
      <i/>
      <sz val="11"/>
      <color rgb="FF404040"/>
      <name val="Calibri"/>
      <family val="2"/>
    </font>
    <font>
      <b/>
      <sz val="11"/>
      <color rgb="FFFFFFFF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5" fillId="2" borderId="0" xfId="0" applyFont="1" applyFill="1"/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9" fontId="0" fillId="0" borderId="0" xfId="0" applyNumberFormat="1" applyAlignment="1" applyProtection="1">
      <alignment horizontal="center"/>
      <protection locked="0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/>
    <xf numFmtId="0" fontId="10" fillId="0" borderId="0" xfId="0" applyFont="1"/>
    <xf numFmtId="0" fontId="3" fillId="0" borderId="0" xfId="0" applyFont="1"/>
    <xf numFmtId="0" fontId="7" fillId="0" borderId="0" xfId="0" applyFont="1"/>
    <xf numFmtId="14" fontId="0" fillId="0" borderId="0" xfId="0" applyNumberFormat="1" applyProtection="1">
      <protection locked="0"/>
    </xf>
  </cellXfs>
  <cellStyles count="1">
    <cellStyle name="Normal" xfId="0" builtinId="0"/>
  </cellStyles>
  <dxfs count="2"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57500" cy="762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95575" cy="723900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899FF0BF-C298-4DAD-84DE-E6C87D982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95575" cy="7239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95575" cy="7239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A518149-EBB0-42A3-AD09-46F51EFF8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95575" cy="7239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I148"/>
  <sheetViews>
    <sheetView topLeftCell="A23" workbookViewId="0">
      <selection activeCell="G42" sqref="G42"/>
    </sheetView>
  </sheetViews>
  <sheetFormatPr defaultRowHeight="14.4" x14ac:dyDescent="0.3"/>
  <cols>
    <col min="1" max="1" width="2.21875" customWidth="1"/>
    <col min="2" max="2" width="34" customWidth="1"/>
    <col min="3" max="3" width="26" customWidth="1"/>
    <col min="4" max="4" width="28" customWidth="1"/>
    <col min="5" max="5" width="2" customWidth="1"/>
    <col min="6" max="6" width="34" customWidth="1"/>
    <col min="7" max="7" width="26" customWidth="1"/>
    <col min="8" max="8" width="28" customWidth="1"/>
    <col min="9" max="9" width="2" customWidth="1"/>
  </cols>
  <sheetData>
    <row r="6" spans="2:9" ht="25.8" x14ac:dyDescent="0.5">
      <c r="B6" s="1" t="s">
        <v>0</v>
      </c>
    </row>
    <row r="8" spans="2:9" x14ac:dyDescent="0.3">
      <c r="B8" s="11" t="s">
        <v>1</v>
      </c>
      <c r="C8" s="2"/>
    </row>
    <row r="9" spans="2:9" x14ac:dyDescent="0.3">
      <c r="B9" s="11" t="s">
        <v>2</v>
      </c>
      <c r="C9" s="2"/>
    </row>
    <row r="10" spans="2:9" x14ac:dyDescent="0.3">
      <c r="B10" s="11" t="s">
        <v>3</v>
      </c>
      <c r="C10" s="2"/>
    </row>
    <row r="11" spans="2:9" x14ac:dyDescent="0.3">
      <c r="B11" s="11" t="s">
        <v>4</v>
      </c>
      <c r="C11" s="25"/>
    </row>
    <row r="12" spans="2:9" x14ac:dyDescent="0.3">
      <c r="B12" s="20" t="s">
        <v>94</v>
      </c>
      <c r="C12" s="21"/>
      <c r="D12" s="21"/>
      <c r="E12" s="21"/>
      <c r="F12" s="21"/>
      <c r="G12" s="21"/>
      <c r="H12" s="21"/>
    </row>
    <row r="14" spans="2:9" ht="21" x14ac:dyDescent="0.4">
      <c r="B14" s="23" t="s">
        <v>5</v>
      </c>
      <c r="C14" s="21"/>
      <c r="D14" s="21"/>
      <c r="E14" s="21"/>
      <c r="F14" s="21"/>
      <c r="G14" s="21"/>
      <c r="H14" s="21"/>
      <c r="I14" s="4"/>
    </row>
    <row r="15" spans="2:9" x14ac:dyDescent="0.3">
      <c r="B15" s="20" t="s">
        <v>6</v>
      </c>
      <c r="C15" s="21"/>
      <c r="D15" s="21"/>
      <c r="E15" s="21"/>
      <c r="F15" s="21"/>
      <c r="G15" s="21"/>
      <c r="H15" s="21"/>
      <c r="I15" s="4"/>
    </row>
    <row r="16" spans="2:9" x14ac:dyDescent="0.3">
      <c r="B16" s="4"/>
      <c r="C16" s="4"/>
      <c r="D16" s="4"/>
      <c r="E16" s="4"/>
      <c r="F16" s="4"/>
      <c r="G16" s="4"/>
      <c r="H16" s="4"/>
      <c r="I16" s="4"/>
    </row>
    <row r="17" spans="2:9" ht="18" x14ac:dyDescent="0.35">
      <c r="B17" s="24" t="s">
        <v>7</v>
      </c>
      <c r="C17" s="21"/>
      <c r="D17" s="21"/>
      <c r="E17" s="4"/>
      <c r="F17" s="4"/>
      <c r="G17" s="4"/>
      <c r="H17" s="4"/>
      <c r="I17" s="4"/>
    </row>
    <row r="18" spans="2:9" x14ac:dyDescent="0.3">
      <c r="B18" s="6" t="s">
        <v>8</v>
      </c>
      <c r="C18" s="6" t="s">
        <v>9</v>
      </c>
      <c r="D18" s="4"/>
      <c r="E18" s="4"/>
      <c r="F18" s="4"/>
      <c r="G18" s="4"/>
      <c r="H18" s="4"/>
      <c r="I18" s="4"/>
    </row>
    <row r="19" spans="2:9" x14ac:dyDescent="0.3">
      <c r="B19" s="7" t="s">
        <v>10</v>
      </c>
      <c r="C19" s="7">
        <f>COUNTIF(Data!$A$6:$A$204,"Extraction")</f>
        <v>0</v>
      </c>
      <c r="D19" s="4"/>
      <c r="E19" s="4"/>
      <c r="F19" s="4"/>
      <c r="G19" s="4"/>
      <c r="H19" s="4"/>
      <c r="I19" s="4"/>
    </row>
    <row r="20" spans="2:9" x14ac:dyDescent="0.3">
      <c r="B20" s="4" t="s">
        <v>11</v>
      </c>
      <c r="C20" s="4">
        <f>COUNTIF(Data!$A$6:$A$204,"Wash")</f>
        <v>0</v>
      </c>
      <c r="D20" s="4"/>
      <c r="E20" s="4"/>
      <c r="F20" s="4"/>
      <c r="G20" s="4"/>
      <c r="H20" s="4"/>
      <c r="I20" s="4"/>
    </row>
    <row r="21" spans="2:9" x14ac:dyDescent="0.3">
      <c r="B21" s="7" t="s">
        <v>12</v>
      </c>
      <c r="C21" s="7">
        <f>COUNTIF(Data!$A$6:$A$204,"Scrub")</f>
        <v>0</v>
      </c>
      <c r="D21" s="4"/>
      <c r="E21" s="4"/>
      <c r="F21" s="4"/>
      <c r="G21" s="4"/>
      <c r="H21" s="4"/>
      <c r="I21" s="4"/>
    </row>
    <row r="22" spans="2:9" x14ac:dyDescent="0.3">
      <c r="B22" s="4" t="s">
        <v>13</v>
      </c>
      <c r="C22" s="4">
        <f>COUNTIF(Data!$A$6:$A$204,"Strip")</f>
        <v>0</v>
      </c>
      <c r="D22" s="4"/>
      <c r="E22" s="4"/>
      <c r="F22" s="4"/>
      <c r="G22" s="4"/>
      <c r="H22" s="4"/>
      <c r="I22" s="4"/>
    </row>
    <row r="23" spans="2:9" x14ac:dyDescent="0.3">
      <c r="B23" s="7" t="s">
        <v>14</v>
      </c>
      <c r="C23" s="7">
        <f>COUNTIF(Data!$A$6:$A$204,"Raffinate")</f>
        <v>0</v>
      </c>
      <c r="D23" s="4"/>
      <c r="E23" s="4"/>
      <c r="F23" s="4"/>
      <c r="G23" s="4"/>
      <c r="H23" s="4"/>
      <c r="I23" s="4"/>
    </row>
    <row r="24" spans="2:9" x14ac:dyDescent="0.3">
      <c r="B24" s="4" t="s">
        <v>15</v>
      </c>
      <c r="C24" s="4">
        <f>COUNTIF(Data!$A$6:$A$204,"Loaded Organic")</f>
        <v>0</v>
      </c>
      <c r="D24" s="4"/>
      <c r="E24" s="4"/>
      <c r="F24" s="4"/>
      <c r="G24" s="4"/>
      <c r="H24" s="4"/>
      <c r="I24" s="4"/>
    </row>
    <row r="25" spans="2:9" x14ac:dyDescent="0.3">
      <c r="B25" s="7" t="s">
        <v>16</v>
      </c>
      <c r="C25" s="7">
        <f>COUNTIF(Data!$A$6:$A$204,"Other")</f>
        <v>0</v>
      </c>
      <c r="D25" s="4"/>
      <c r="E25" s="4"/>
      <c r="F25" s="4"/>
      <c r="G25" s="4"/>
      <c r="H25" s="4"/>
      <c r="I25" s="4"/>
    </row>
    <row r="26" spans="2:9" x14ac:dyDescent="0.3">
      <c r="B26" s="4"/>
      <c r="C26" s="4"/>
      <c r="D26" s="4"/>
      <c r="E26" s="4"/>
      <c r="F26" s="4"/>
      <c r="G26" s="4"/>
      <c r="H26" s="4"/>
      <c r="I26" s="4"/>
    </row>
    <row r="27" spans="2:9" x14ac:dyDescent="0.3">
      <c r="B27" s="4"/>
      <c r="C27" s="4"/>
      <c r="D27" s="4"/>
      <c r="E27" s="4"/>
      <c r="F27" s="4"/>
      <c r="G27" s="4"/>
      <c r="H27" s="4"/>
      <c r="I27" s="4"/>
    </row>
    <row r="28" spans="2:9" ht="18" x14ac:dyDescent="0.35">
      <c r="B28" s="24" t="s">
        <v>17</v>
      </c>
      <c r="C28" s="21"/>
      <c r="D28" s="21"/>
      <c r="E28" s="4"/>
      <c r="F28" s="24" t="s">
        <v>18</v>
      </c>
      <c r="G28" s="21"/>
      <c r="H28" s="21"/>
      <c r="I28" s="4"/>
    </row>
    <row r="29" spans="2:9" x14ac:dyDescent="0.3">
      <c r="B29" s="20" t="str">
        <f>IF(COUNTIF(Data!$A$6:$A$204,"Extraction")&gt;1,"Multiple units entered — see Data tab for full list.","")</f>
        <v/>
      </c>
      <c r="C29" s="21"/>
      <c r="D29" s="21"/>
      <c r="E29" s="4"/>
      <c r="F29" s="20" t="str">
        <f>IF(COUNTIF(Data!$A$6:$A$204,"Scrub")&gt;1,"Multiple units entered — see Data tab for full list.","")</f>
        <v/>
      </c>
      <c r="G29" s="21"/>
      <c r="H29" s="21"/>
      <c r="I29" s="4"/>
    </row>
    <row r="30" spans="2:9" x14ac:dyDescent="0.3">
      <c r="B30" s="6" t="s">
        <v>19</v>
      </c>
      <c r="C30" s="6" t="s">
        <v>20</v>
      </c>
      <c r="D30" s="6" t="s">
        <v>21</v>
      </c>
      <c r="E30" s="4"/>
      <c r="F30" s="6" t="s">
        <v>19</v>
      </c>
      <c r="G30" s="6" t="s">
        <v>20</v>
      </c>
      <c r="H30" s="6" t="s">
        <v>21</v>
      </c>
      <c r="I30" s="4"/>
    </row>
    <row r="31" spans="2:9" x14ac:dyDescent="0.3">
      <c r="B31" s="8" t="s">
        <v>22</v>
      </c>
      <c r="C31" s="12" t="str">
        <f>_xlfn.XLOOKUP("Extraction",Data!$A$6:$A$204,Data!$B$6:$B$204,"",0)</f>
        <v/>
      </c>
      <c r="D31" s="18"/>
      <c r="E31" s="4"/>
      <c r="F31" s="8" t="s">
        <v>22</v>
      </c>
      <c r="G31" s="12" t="str">
        <f>_xlfn.XLOOKUP("Scrub",Data!$A$6:$A$204,Data!$B$6:$B$204,"",0)</f>
        <v/>
      </c>
      <c r="H31" s="18"/>
      <c r="I31" s="4"/>
    </row>
    <row r="32" spans="2:9" x14ac:dyDescent="0.3">
      <c r="B32" s="9" t="s">
        <v>23</v>
      </c>
      <c r="C32" s="13" t="str">
        <f>_xlfn.XLOOKUP("Extraction",Data!$A$6:$A$204,Data!$C$6:$C$204,"",0)</f>
        <v/>
      </c>
      <c r="D32" s="19" t="str">
        <f>_xlfn.XLOOKUP("Extraction",Data!$A$6:$A$204,Data!$D$6:$D$204,"",0)</f>
        <v/>
      </c>
      <c r="E32" s="4"/>
      <c r="F32" s="9" t="s">
        <v>23</v>
      </c>
      <c r="G32" s="13" t="str">
        <f>_xlfn.XLOOKUP("Scrub",Data!$A$6:$A$204,Data!$C$6:$C$204,"",0)</f>
        <v/>
      </c>
      <c r="H32" s="19" t="str">
        <f>_xlfn.XLOOKUP("Scrub",Data!$A$6:$A$204,Data!$D$6:$D$204,"",0)</f>
        <v/>
      </c>
      <c r="I32" s="4"/>
    </row>
    <row r="33" spans="2:9" x14ac:dyDescent="0.3">
      <c r="B33" s="8" t="s">
        <v>24</v>
      </c>
      <c r="C33" s="12" t="str">
        <f>_xlfn.XLOOKUP("Extraction",Data!$A$6:$A$204,Data!$F$6:$F$204,"",0)</f>
        <v/>
      </c>
      <c r="D33" s="18" t="str">
        <f>_xlfn.XLOOKUP("Extraction",Data!$A$6:$A$204,Data!$G$6:$G$204,"",0)</f>
        <v/>
      </c>
      <c r="E33" s="4"/>
      <c r="F33" s="8" t="s">
        <v>24</v>
      </c>
      <c r="G33" s="12" t="str">
        <f>_xlfn.XLOOKUP("Scrub",Data!$A$6:$A$204,Data!$F$6:$F$204,"",0)</f>
        <v/>
      </c>
      <c r="H33" s="18" t="str">
        <f>_xlfn.XLOOKUP("Scrub",Data!$A$6:$A$204,Data!$G$6:$G$204,"",0)</f>
        <v/>
      </c>
      <c r="I33" s="4"/>
    </row>
    <row r="34" spans="2:9" x14ac:dyDescent="0.3">
      <c r="B34" s="9" t="s">
        <v>25</v>
      </c>
      <c r="C34" s="13" t="str">
        <f>_xlfn.XLOOKUP("Extraction",Data!$A$6:$A$204,Data!$E$6:$E$204,"",0)</f>
        <v/>
      </c>
      <c r="D34" s="19"/>
      <c r="E34" s="4"/>
      <c r="F34" s="9" t="s">
        <v>25</v>
      </c>
      <c r="G34" s="13" t="str">
        <f>_xlfn.XLOOKUP("Scrub",Data!$A$6:$A$204,Data!$E$6:$E$204,"",0)</f>
        <v/>
      </c>
      <c r="H34" s="19"/>
      <c r="I34" s="4"/>
    </row>
    <row r="35" spans="2:9" x14ac:dyDescent="0.3">
      <c r="B35" s="8" t="s">
        <v>26</v>
      </c>
      <c r="C35" s="12" t="str">
        <f>_xlfn.XLOOKUP("Extraction",Data!$A$6:$A$204,Data!$H$6:$H$204,"",0)</f>
        <v/>
      </c>
      <c r="D35" s="18"/>
      <c r="E35" s="4"/>
      <c r="F35" s="8" t="s">
        <v>26</v>
      </c>
      <c r="G35" s="12" t="str">
        <f>_xlfn.XLOOKUP("Scrub",Data!$A$6:$A$204,Data!$H$6:$H$204,"",0)</f>
        <v/>
      </c>
      <c r="H35" s="18"/>
      <c r="I35" s="4"/>
    </row>
    <row r="36" spans="2:9" x14ac:dyDescent="0.3">
      <c r="B36" s="9" t="s">
        <v>27</v>
      </c>
      <c r="C36" s="13" t="str">
        <f>_xlfn.XLOOKUP("Extraction",Data!$A$6:$A$204,Data!$I$6:$I$204,"",0)</f>
        <v/>
      </c>
      <c r="D36" s="19" t="str">
        <f>_xlfn.XLOOKUP("Extraction",Data!$A$6:$A$204,Data!$K$6:$K$204,"",0) &amp; " " &amp;_xlfn.XLOOKUP("Extraction",Data!$A$6:$A$204,Data!$K$6:$K$204,"",0)</f>
        <v xml:space="preserve"> </v>
      </c>
      <c r="E36" s="4"/>
      <c r="F36" s="9" t="s">
        <v>27</v>
      </c>
      <c r="G36" s="13" t="str">
        <f>_xlfn.XLOOKUP("Scrub",Data!$A$6:$A$204,Data!$I$6:$I$204,"",0)</f>
        <v/>
      </c>
      <c r="H36" s="19" t="str">
        <f>_xlfn.XLOOKUP("Scrub",Data!$A$6:$A$204,Data!$J$6:$J$204,"",0) &amp; " " &amp; _xlfn.XLOOKUP("Scrub",Data!$A$6:$A$204,Data!$K$6:$K$204,"",0)</f>
        <v xml:space="preserve"> </v>
      </c>
      <c r="I36" s="4"/>
    </row>
    <row r="37" spans="2:9" x14ac:dyDescent="0.3">
      <c r="B37" s="8" t="s">
        <v>28</v>
      </c>
      <c r="C37" s="12" t="str">
        <f>_xlfn.XLOOKUP("Extraction",Data!$A$6:$A$204,Data!$L$6:$L$204,"",0)</f>
        <v/>
      </c>
      <c r="D37" s="18"/>
      <c r="E37" s="4"/>
      <c r="F37" s="8" t="s">
        <v>28</v>
      </c>
      <c r="G37" s="12" t="str">
        <f>_xlfn.XLOOKUP("Scrub",Data!$A$6:$A$204,Data!$L$6:$L$204,"",0)</f>
        <v/>
      </c>
      <c r="H37" s="18"/>
      <c r="I37" s="4"/>
    </row>
    <row r="38" spans="2:9" x14ac:dyDescent="0.3">
      <c r="B38" s="9" t="s">
        <v>29</v>
      </c>
      <c r="C38" s="13" t="str">
        <f>_xlfn.XLOOKUP("Extraction",Data!$A$6:$A$204,Data!$M$6:$M$204,"",0)</f>
        <v/>
      </c>
      <c r="D38" s="19" t="s">
        <v>30</v>
      </c>
      <c r="E38" s="4"/>
      <c r="F38" s="9" t="s">
        <v>29</v>
      </c>
      <c r="G38" s="13" t="str">
        <f>_xlfn.XLOOKUP("Scrub",Data!$A$6:$A$204,Data!$M$6:$M$204,"",0)</f>
        <v/>
      </c>
      <c r="H38" s="19" t="s">
        <v>30</v>
      </c>
      <c r="I38" s="4"/>
    </row>
    <row r="39" spans="2:9" x14ac:dyDescent="0.3">
      <c r="B39" s="8" t="s">
        <v>31</v>
      </c>
      <c r="C39" s="12" t="str">
        <f>_xlfn.XLOOKUP("Extraction",Data!$A$6:$A$204,Data!$N$6:$N$204,"",0)</f>
        <v/>
      </c>
      <c r="D39" s="18" t="str">
        <f>_xlfn.XLOOKUP("Extraction",Data!$A$6:$A$204,Data!$O$6:$O$204,"",0)</f>
        <v/>
      </c>
      <c r="E39" s="4"/>
      <c r="F39" s="8" t="s">
        <v>31</v>
      </c>
      <c r="G39" s="12" t="str">
        <f>_xlfn.XLOOKUP("Scrub",Data!$A$6:$A$204,Data!$N$6:$N$204,"",0)</f>
        <v/>
      </c>
      <c r="H39" s="18" t="str">
        <f>_xlfn.XLOOKUP("Scrub",Data!$A$6:$A$204,Data!$O$6:$O$204,"",0)</f>
        <v/>
      </c>
      <c r="I39" s="4"/>
    </row>
    <row r="40" spans="2:9" x14ac:dyDescent="0.3">
      <c r="B40" s="9" t="s">
        <v>32</v>
      </c>
      <c r="C40" s="13" t="str">
        <f>_xlfn.XLOOKUP("Extraction",Data!$A$6:$A$204,Data!$P$6:$P$204,"",0)</f>
        <v/>
      </c>
      <c r="D40" s="19"/>
      <c r="E40" s="4"/>
      <c r="F40" s="9" t="s">
        <v>32</v>
      </c>
      <c r="G40" s="13" t="str">
        <f>_xlfn.XLOOKUP("Scrub",Data!$A$6:$A$204,Data!$P$6:$P$204,"",0)</f>
        <v/>
      </c>
      <c r="H40" s="19"/>
      <c r="I40" s="4"/>
    </row>
    <row r="41" spans="2:9" x14ac:dyDescent="0.3">
      <c r="B41" s="8" t="s">
        <v>33</v>
      </c>
      <c r="C41" s="12" t="str">
        <f>_xlfn.XLOOKUP("Extraction",Data!$A$6:$A$204,Data!$R$6:$R$204,"",0)</f>
        <v/>
      </c>
      <c r="D41" s="18"/>
      <c r="E41" s="4"/>
      <c r="F41" s="8" t="s">
        <v>33</v>
      </c>
      <c r="G41" s="12" t="str">
        <f>_xlfn.XLOOKUP("Scrub",Data!$A$6:$A$204,Data!$R$6:$R$204,"",0)</f>
        <v/>
      </c>
      <c r="H41" s="18"/>
      <c r="I41" s="4"/>
    </row>
    <row r="42" spans="2:9" x14ac:dyDescent="0.3">
      <c r="B42" s="9" t="s">
        <v>34</v>
      </c>
      <c r="C42" s="13" t="str">
        <f>_xlfn.XLOOKUP("Extraction",Data!$A$6:$A$204,Data!$S$6:$S$204,"",0)</f>
        <v/>
      </c>
      <c r="D42" s="19"/>
      <c r="E42" s="4"/>
      <c r="F42" s="9" t="s">
        <v>34</v>
      </c>
      <c r="G42" s="13" t="str">
        <f>_xlfn.XLOOKUP("Scrub",Data!$A$6:$A$204,Data!$S$6:$S$204,"",0)</f>
        <v/>
      </c>
      <c r="H42" s="19"/>
      <c r="I42" s="4"/>
    </row>
    <row r="43" spans="2:9" x14ac:dyDescent="0.3">
      <c r="B43" s="8" t="s">
        <v>35</v>
      </c>
      <c r="C43" s="12" t="str">
        <f>_xlfn.XLOOKUP("Extraction",Data!$A$6:$A$204,Data!$T$6:$T$204,"",0)</f>
        <v/>
      </c>
      <c r="D43" s="18"/>
      <c r="E43" s="4"/>
      <c r="F43" s="8" t="s">
        <v>35</v>
      </c>
      <c r="G43" s="12" t="str">
        <f>_xlfn.XLOOKUP("Scrub",Data!$A$6:$A$204,Data!$T$6:$T$204,"",0)</f>
        <v/>
      </c>
      <c r="H43" s="18"/>
      <c r="I43" s="4"/>
    </row>
    <row r="44" spans="2:9" x14ac:dyDescent="0.3">
      <c r="B44" s="9" t="s">
        <v>36</v>
      </c>
      <c r="C44" s="13" t="str">
        <f>_xlfn.XLOOKUP("Extraction",Data!$A$6:$A$204,Data!$X$6:$X$204,"",0)</f>
        <v/>
      </c>
      <c r="D44" s="19" t="str">
        <f>_xlfn.XLOOKUP("Extraction",Data!$A$6:$A$204,Data!$Y$6:$Y$204,"",0)</f>
        <v/>
      </c>
      <c r="E44" s="4"/>
      <c r="F44" s="9" t="s">
        <v>36</v>
      </c>
      <c r="G44" s="13" t="str">
        <f>_xlfn.XLOOKUP("Scrub",Data!$A$6:$A$204,Data!$X$6:$X$204,"",0)</f>
        <v/>
      </c>
      <c r="H44" s="19" t="str">
        <f>_xlfn.XLOOKUP("Scrub",Data!$A$6:$A$204,Data!$Y$6:$Y$204,"",0)</f>
        <v/>
      </c>
      <c r="I44" s="4"/>
    </row>
    <row r="45" spans="2:9" x14ac:dyDescent="0.3">
      <c r="B45" s="8" t="s">
        <v>37</v>
      </c>
      <c r="C45" s="12" t="str">
        <f>_xlfn.XLOOKUP("Extraction",Data!$A$6:$A$204,Data!$Z$6:$Z$204,"",0)</f>
        <v/>
      </c>
      <c r="D45" s="18"/>
      <c r="E45" s="4"/>
      <c r="F45" s="8" t="s">
        <v>37</v>
      </c>
      <c r="G45" s="12" t="str">
        <f>_xlfn.XLOOKUP("Scrub",Data!$A$6:$A$204,Data!$Z$6:$Z$204,"",0)</f>
        <v/>
      </c>
      <c r="H45" s="18"/>
      <c r="I45" s="4"/>
    </row>
    <row r="46" spans="2:9" x14ac:dyDescent="0.3">
      <c r="B46" s="9" t="s">
        <v>38</v>
      </c>
      <c r="C46" s="13" t="str">
        <f>_xlfn.XLOOKUP("Extraction",Data!$A$6:$A$204,Data!$AA$6:$AA$204,"",0)</f>
        <v/>
      </c>
      <c r="D46" s="19" t="str">
        <f>_xlfn.XLOOKUP("Extraction",Data!$A$6:$A$204,Data!$AB$6:$AB$204,"",0)</f>
        <v/>
      </c>
      <c r="E46" s="4"/>
      <c r="F46" s="9" t="s">
        <v>38</v>
      </c>
      <c r="G46" s="13" t="str">
        <f>_xlfn.XLOOKUP("Scrub",Data!$A$6:$A$204,Data!$AA$6:$AA$204,"",0)</f>
        <v/>
      </c>
      <c r="H46" s="19" t="str">
        <f>_xlfn.XLOOKUP("Scrub",Data!$A$6:$A$204,Data!$AB$6:$AB$204,"",0)</f>
        <v/>
      </c>
      <c r="I46" s="4"/>
    </row>
    <row r="47" spans="2:9" x14ac:dyDescent="0.3">
      <c r="B47" s="8" t="s">
        <v>39</v>
      </c>
      <c r="C47" s="12" t="str">
        <f>_xlfn.XLOOKUP("Extraction",Data!$A$6:$A$204,Data!$W$6:$W$204,"",0)</f>
        <v/>
      </c>
      <c r="D47" s="18"/>
      <c r="E47" s="4"/>
      <c r="F47" s="8" t="s">
        <v>39</v>
      </c>
      <c r="G47" s="12" t="str">
        <f>_xlfn.XLOOKUP("Scrub",Data!$A$6:$A$204,Data!$W$6:$W$204,"",0)</f>
        <v/>
      </c>
      <c r="H47" s="18"/>
      <c r="I47" s="4"/>
    </row>
    <row r="48" spans="2:9" x14ac:dyDescent="0.3">
      <c r="B48" s="4"/>
      <c r="C48" s="4"/>
      <c r="D48" s="4"/>
      <c r="E48" s="4"/>
      <c r="F48" s="4"/>
      <c r="G48" s="4"/>
      <c r="H48" s="4"/>
      <c r="I48" s="4"/>
    </row>
    <row r="49" spans="2:9" x14ac:dyDescent="0.3">
      <c r="B49" s="4"/>
      <c r="C49" s="4"/>
      <c r="D49" s="4"/>
      <c r="E49" s="4"/>
      <c r="F49" s="4"/>
      <c r="G49" s="4"/>
      <c r="H49" s="4"/>
      <c r="I49" s="4"/>
    </row>
    <row r="50" spans="2:9" ht="18" x14ac:dyDescent="0.35">
      <c r="B50" s="22" t="s">
        <v>40</v>
      </c>
      <c r="C50" s="21"/>
      <c r="D50" s="21"/>
      <c r="E50" s="4"/>
      <c r="F50" s="22" t="s">
        <v>98</v>
      </c>
      <c r="G50" s="21"/>
      <c r="H50" s="21"/>
      <c r="I50" s="4"/>
    </row>
    <row r="51" spans="2:9" x14ac:dyDescent="0.3">
      <c r="B51" s="20" t="str">
        <f>IF(COUNTIF(Data!$A$6:$A$204,"Scrub")&gt;1,"Multiple units entered — see Data tab for full list.","")</f>
        <v/>
      </c>
      <c r="C51" s="21"/>
      <c r="D51" s="21"/>
      <c r="E51" s="4"/>
      <c r="F51" s="20" t="str">
        <f>IF(COUNTIF(Data!$A$6:$A$204,"Scrub")&gt;1,"Multiple units entered — see Data tab for full list.","")</f>
        <v/>
      </c>
      <c r="G51" s="21"/>
      <c r="H51" s="21"/>
      <c r="I51" s="4"/>
    </row>
    <row r="52" spans="2:9" x14ac:dyDescent="0.3">
      <c r="B52" s="6" t="s">
        <v>19</v>
      </c>
      <c r="C52" s="6" t="s">
        <v>20</v>
      </c>
      <c r="D52" s="6" t="s">
        <v>21</v>
      </c>
      <c r="E52" s="4"/>
      <c r="F52" s="6" t="s">
        <v>19</v>
      </c>
      <c r="G52" s="6" t="s">
        <v>20</v>
      </c>
      <c r="H52" s="6" t="s">
        <v>21</v>
      </c>
      <c r="I52" s="4"/>
    </row>
    <row r="53" spans="2:9" x14ac:dyDescent="0.3">
      <c r="B53" s="8" t="s">
        <v>22</v>
      </c>
      <c r="C53" s="12" t="str">
        <f>_xlfn.XLOOKUP("Strip",Data!$A$6:$A$204,Data!$B$6:$B$204,"",0)</f>
        <v/>
      </c>
      <c r="D53" s="18"/>
      <c r="E53" s="4"/>
      <c r="F53" s="8" t="s">
        <v>22</v>
      </c>
      <c r="G53" s="12" t="str">
        <f>_xlfn.XLOOKUP("Wash",Data!$A$6:$A$204,Data!$B$6:$B$204,"",0)</f>
        <v/>
      </c>
      <c r="H53" s="18"/>
      <c r="I53" s="4"/>
    </row>
    <row r="54" spans="2:9" x14ac:dyDescent="0.3">
      <c r="B54" s="9" t="s">
        <v>23</v>
      </c>
      <c r="C54" s="13" t="str">
        <f>_xlfn.XLOOKUP("Strip",Data!$A$6:$A$204,Data!$C$6:$C$204,"",0)</f>
        <v/>
      </c>
      <c r="D54" s="19" t="str">
        <f>_xlfn.XLOOKUP("Strip",Data!$A$6:$A$204,Data!$D$6:$D$204,"",0)</f>
        <v/>
      </c>
      <c r="E54" s="4"/>
      <c r="F54" s="9" t="s">
        <v>23</v>
      </c>
      <c r="G54" s="13" t="str">
        <f>_xlfn.XLOOKUP("Wash",Data!$A$6:$A$204,Data!$C$6:$C$204,"",0)</f>
        <v/>
      </c>
      <c r="H54" s="19" t="str">
        <f>_xlfn.XLOOKUP("Wash",Data!$A$6:$A$204,Data!$D$6:$D$204,"",0)</f>
        <v/>
      </c>
      <c r="I54" s="4"/>
    </row>
    <row r="55" spans="2:9" x14ac:dyDescent="0.3">
      <c r="B55" s="8" t="s">
        <v>24</v>
      </c>
      <c r="C55" s="12" t="str">
        <f>_xlfn.XLOOKUP("Strip",Data!$A$6:$A$204,Data!$F$6:$F$204,"",0)</f>
        <v/>
      </c>
      <c r="D55" s="18" t="str">
        <f>_xlfn.XLOOKUP("Strip",Data!$A$6:$A$204,Data!$G$6:$G$204,"",0)</f>
        <v/>
      </c>
      <c r="E55" s="4"/>
      <c r="F55" s="8" t="s">
        <v>24</v>
      </c>
      <c r="G55" s="12" t="str">
        <f>_xlfn.XLOOKUP("Wash",Data!$A$6:$A$204,Data!$F$6:$F$204,"",0)</f>
        <v/>
      </c>
      <c r="H55" s="18" t="str">
        <f>_xlfn.XLOOKUP("Wash",Data!$A$6:$A$204,Data!$G$6:$G$204,"",0)</f>
        <v/>
      </c>
      <c r="I55" s="4"/>
    </row>
    <row r="56" spans="2:9" x14ac:dyDescent="0.3">
      <c r="B56" s="9" t="s">
        <v>25</v>
      </c>
      <c r="C56" s="13" t="str">
        <f>_xlfn.XLOOKUP("Strip",Data!$A$6:$A$204,Data!$E$6:$E$204,"",0)</f>
        <v/>
      </c>
      <c r="D56" s="19"/>
      <c r="E56" s="4"/>
      <c r="F56" s="9" t="s">
        <v>25</v>
      </c>
      <c r="G56" s="13" t="str">
        <f>_xlfn.XLOOKUP("Wash",Data!$A$6:$A$204,Data!$E$6:$E$204,"",0)</f>
        <v/>
      </c>
      <c r="H56" s="19"/>
      <c r="I56" s="4"/>
    </row>
    <row r="57" spans="2:9" x14ac:dyDescent="0.3">
      <c r="B57" s="8" t="s">
        <v>26</v>
      </c>
      <c r="C57" s="12" t="str">
        <f>_xlfn.XLOOKUP("Strip",Data!$A$6:$A$204,Data!$H$6:$H$204,"",0)</f>
        <v/>
      </c>
      <c r="D57" s="18"/>
      <c r="E57" s="4"/>
      <c r="F57" s="8" t="s">
        <v>26</v>
      </c>
      <c r="G57" s="12" t="str">
        <f>_xlfn.XLOOKUP("Wash",Data!$A$6:$A$204,Data!$H$6:$H$204,"",0)</f>
        <v/>
      </c>
      <c r="H57" s="18"/>
      <c r="I57" s="4"/>
    </row>
    <row r="58" spans="2:9" x14ac:dyDescent="0.3">
      <c r="B58" s="9" t="s">
        <v>27</v>
      </c>
      <c r="C58" s="13" t="str">
        <f>_xlfn.XLOOKUP("Strip",Data!$A$6:$A$204,Data!$I$6:$I$204,"",0)</f>
        <v/>
      </c>
      <c r="D58" s="19" t="str">
        <f>_xlfn.XLOOKUP("Strip",Data!$A$6:$A$204,Data!$J$6:$J$204,"",0) &amp; " " &amp; _xlfn.XLOOKUP("Strip",Data!$A$6:$A$204,Data!$K$6:$K$204,"",0)</f>
        <v xml:space="preserve"> </v>
      </c>
      <c r="E58" s="4"/>
      <c r="F58" s="9" t="s">
        <v>27</v>
      </c>
      <c r="G58" s="13" t="str">
        <f>_xlfn.XLOOKUP("Wash",Data!$A$6:$A$204,Data!$I$6:$I$204,"",0)</f>
        <v/>
      </c>
      <c r="H58" s="19" t="str">
        <f>_xlfn.XLOOKUP("Wash",Data!$A$6:$A$204,Data!$J$6:$J$204,"",0) &amp; " " &amp; _xlfn.XLOOKUP("Wash",Data!$A$6:$A$204,Data!$K$6:$K$204,"",0)</f>
        <v xml:space="preserve"> </v>
      </c>
      <c r="I58" s="4"/>
    </row>
    <row r="59" spans="2:9" x14ac:dyDescent="0.3">
      <c r="B59" s="8" t="s">
        <v>28</v>
      </c>
      <c r="C59" s="12" t="str">
        <f>_xlfn.XLOOKUP("Strip",Data!$A$6:$A$204,Data!$L$6:$L$204,"",0)</f>
        <v/>
      </c>
      <c r="D59" s="18"/>
      <c r="E59" s="4"/>
      <c r="F59" s="8" t="s">
        <v>28</v>
      </c>
      <c r="G59" s="12" t="str">
        <f>_xlfn.XLOOKUP("Wash",Data!$A$6:$A$204,Data!$L$6:$L$204,"",0)</f>
        <v/>
      </c>
      <c r="H59" s="18"/>
      <c r="I59" s="4"/>
    </row>
    <row r="60" spans="2:9" x14ac:dyDescent="0.3">
      <c r="B60" s="9" t="s">
        <v>29</v>
      </c>
      <c r="C60" s="13" t="str">
        <f>_xlfn.XLOOKUP("Strip",Data!$A$6:$A$204,Data!$M$6:$M$204,"",0)</f>
        <v/>
      </c>
      <c r="D60" s="19" t="s">
        <v>30</v>
      </c>
      <c r="E60" s="4"/>
      <c r="F60" s="9" t="s">
        <v>29</v>
      </c>
      <c r="G60" s="13" t="str">
        <f>_xlfn.XLOOKUP("Wash",Data!$A$6:$A$204,Data!$M$6:$M$204,"",0)</f>
        <v/>
      </c>
      <c r="H60" s="19" t="s">
        <v>30</v>
      </c>
      <c r="I60" s="4"/>
    </row>
    <row r="61" spans="2:9" x14ac:dyDescent="0.3">
      <c r="B61" s="8" t="s">
        <v>31</v>
      </c>
      <c r="C61" s="12" t="str">
        <f>_xlfn.XLOOKUP("Strip",Data!$A$6:$A$204,Data!$N$6:$N$204,"",0)</f>
        <v/>
      </c>
      <c r="D61" s="18" t="str">
        <f>_xlfn.XLOOKUP("Strip",Data!$A$6:$A$204,Data!$O$6:$O$204,"",0)</f>
        <v/>
      </c>
      <c r="E61" s="4"/>
      <c r="F61" s="8" t="s">
        <v>31</v>
      </c>
      <c r="G61" s="12" t="str">
        <f>_xlfn.XLOOKUP("Wash",Data!$A$6:$A$204,Data!$N$6:$N$204,"",0)</f>
        <v/>
      </c>
      <c r="H61" s="18" t="str">
        <f>_xlfn.XLOOKUP("Wash",Data!$A$6:$A$204,Data!$O$6:$O$204,"",0)</f>
        <v/>
      </c>
      <c r="I61" s="4"/>
    </row>
    <row r="62" spans="2:9" x14ac:dyDescent="0.3">
      <c r="B62" s="9" t="s">
        <v>32</v>
      </c>
      <c r="C62" s="13" t="str">
        <f>_xlfn.XLOOKUP("Strip",Data!$A$6:$A$204,Data!$P$6:$P$204,"",0)</f>
        <v/>
      </c>
      <c r="D62" s="19"/>
      <c r="E62" s="4"/>
      <c r="F62" s="9" t="s">
        <v>32</v>
      </c>
      <c r="G62" s="13" t="str">
        <f>_xlfn.XLOOKUP("Wash",Data!$A$6:$A$204,Data!$P$6:$P$204,"",0)</f>
        <v/>
      </c>
      <c r="H62" s="19"/>
      <c r="I62" s="4"/>
    </row>
    <row r="63" spans="2:9" x14ac:dyDescent="0.3">
      <c r="B63" s="8" t="s">
        <v>33</v>
      </c>
      <c r="C63" s="12" t="str">
        <f>_xlfn.XLOOKUP("Strip",Data!$A$6:$A$204,Data!$R$6:$R$204,"",0)</f>
        <v/>
      </c>
      <c r="D63" s="18"/>
      <c r="E63" s="4"/>
      <c r="F63" s="8" t="s">
        <v>33</v>
      </c>
      <c r="G63" s="12" t="str">
        <f>_xlfn.XLOOKUP("Wash",Data!$A$6:$A$204,Data!$R$6:$R$204,"",0)</f>
        <v/>
      </c>
      <c r="H63" s="18"/>
      <c r="I63" s="4"/>
    </row>
    <row r="64" spans="2:9" x14ac:dyDescent="0.3">
      <c r="B64" s="9" t="s">
        <v>34</v>
      </c>
      <c r="C64" s="13" t="str">
        <f>_xlfn.XLOOKUP("Strip",Data!$A$6:$A$204,Data!$S$6:$S$204,"",0)</f>
        <v/>
      </c>
      <c r="D64" s="19"/>
      <c r="E64" s="4"/>
      <c r="F64" s="9" t="s">
        <v>34</v>
      </c>
      <c r="G64" s="13" t="str">
        <f>_xlfn.XLOOKUP("Wash",Data!$A$6:$A$204,Data!$S$6:$S$204,"",0)</f>
        <v/>
      </c>
      <c r="H64" s="19"/>
      <c r="I64" s="4"/>
    </row>
    <row r="65" spans="2:9" x14ac:dyDescent="0.3">
      <c r="B65" s="8" t="s">
        <v>35</v>
      </c>
      <c r="C65" s="12" t="str">
        <f>_xlfn.XLOOKUP("Strip",Data!$A$6:$A$204,Data!$T$6:$T$204,"",0)</f>
        <v/>
      </c>
      <c r="D65" s="18"/>
      <c r="E65" s="4"/>
      <c r="F65" s="8" t="s">
        <v>35</v>
      </c>
      <c r="G65" s="12" t="str">
        <f>_xlfn.XLOOKUP("Wash",Data!$A$6:$A$204,Data!$T$6:$T$204,"",0)</f>
        <v/>
      </c>
      <c r="H65" s="18"/>
      <c r="I65" s="4"/>
    </row>
    <row r="66" spans="2:9" x14ac:dyDescent="0.3">
      <c r="B66" s="9" t="s">
        <v>36</v>
      </c>
      <c r="C66" s="13" t="str">
        <f>_xlfn.XLOOKUP("Strip",Data!$A$6:$A$204,Data!$X$6:$X$204,"",0)</f>
        <v/>
      </c>
      <c r="D66" s="19" t="str">
        <f>_xlfn.XLOOKUP("Strip",Data!$A$6:$A$204,Data!$Y$6:$Y$204,"",0)</f>
        <v/>
      </c>
      <c r="E66" s="4"/>
      <c r="F66" s="9" t="s">
        <v>36</v>
      </c>
      <c r="G66" s="13" t="str">
        <f>_xlfn.XLOOKUP("Wash",Data!$A$6:$A$204,Data!$X$6:$X$204,"",0)</f>
        <v/>
      </c>
      <c r="H66" s="19" t="str">
        <f>_xlfn.XLOOKUP("Wash",Data!$A$6:$A$204,Data!$Y$6:$Y$204,"",0)</f>
        <v/>
      </c>
      <c r="I66" s="4"/>
    </row>
    <row r="67" spans="2:9" x14ac:dyDescent="0.3">
      <c r="B67" s="8" t="s">
        <v>37</v>
      </c>
      <c r="C67" s="12" t="str">
        <f>_xlfn.XLOOKUP("Strip",Data!$A$6:$A$204,Data!$Z$6:$Z$204,"",0)</f>
        <v/>
      </c>
      <c r="D67" s="18"/>
      <c r="E67" s="4"/>
      <c r="F67" s="8" t="s">
        <v>37</v>
      </c>
      <c r="G67" s="12" t="str">
        <f>_xlfn.XLOOKUP("Wash",Data!$A$6:$A$204,Data!$Z$6:$Z$204,"",0)</f>
        <v/>
      </c>
      <c r="H67" s="18"/>
      <c r="I67" s="4"/>
    </row>
    <row r="68" spans="2:9" x14ac:dyDescent="0.3">
      <c r="B68" s="9" t="s">
        <v>38</v>
      </c>
      <c r="C68" s="13" t="str">
        <f>_xlfn.XLOOKUP("Strip",Data!$A$6:$A$204,Data!$AA$6:$AA$204,"",0)</f>
        <v/>
      </c>
      <c r="D68" s="19" t="str">
        <f>_xlfn.XLOOKUP("Strip",Data!$A$6:$A$204,Data!$AB$6:$AB$204,"",0)</f>
        <v/>
      </c>
      <c r="E68" s="4"/>
      <c r="F68" s="9" t="s">
        <v>38</v>
      </c>
      <c r="G68" s="13" t="str">
        <f>_xlfn.XLOOKUP("Wash",Data!$A$6:$A$204,Data!$AA$6:$AA$204,"",0)</f>
        <v/>
      </c>
      <c r="H68" s="19" t="str">
        <f>_xlfn.XLOOKUP("Wash",Data!$A$6:$A$204,Data!$AB$6:$AB$204,"",0)</f>
        <v/>
      </c>
      <c r="I68" s="4"/>
    </row>
    <row r="69" spans="2:9" x14ac:dyDescent="0.3">
      <c r="B69" s="8" t="s">
        <v>39</v>
      </c>
      <c r="C69" s="12" t="str">
        <f>_xlfn.XLOOKUP("Strip",Data!$A$6:$A$204,Data!$W$6:$W$204,"",0)</f>
        <v/>
      </c>
      <c r="D69" s="18"/>
      <c r="E69" s="4"/>
      <c r="F69" s="8" t="s">
        <v>39</v>
      </c>
      <c r="G69" s="12" t="str">
        <f>_xlfn.XLOOKUP("Wash",Data!$A$6:$A$204,Data!$W$6:$W$204,"",0)</f>
        <v/>
      </c>
      <c r="H69" s="18"/>
      <c r="I69" s="4"/>
    </row>
    <row r="70" spans="2:9" x14ac:dyDescent="0.3">
      <c r="B70" s="4"/>
      <c r="C70" s="4"/>
      <c r="D70" s="4"/>
      <c r="E70" s="4"/>
      <c r="F70" s="4"/>
      <c r="G70" s="4"/>
      <c r="H70" s="4"/>
      <c r="I70" s="4"/>
    </row>
    <row r="71" spans="2:9" x14ac:dyDescent="0.3">
      <c r="B71" s="4"/>
      <c r="C71" s="4"/>
      <c r="D71" s="4"/>
      <c r="E71" s="4"/>
      <c r="F71" s="4"/>
      <c r="G71" s="4"/>
      <c r="H71" s="4"/>
      <c r="I71" s="4"/>
    </row>
    <row r="72" spans="2:9" ht="18" x14ac:dyDescent="0.35">
      <c r="B72" s="22" t="s">
        <v>99</v>
      </c>
      <c r="C72" s="21"/>
      <c r="D72" s="21"/>
      <c r="E72" s="4"/>
      <c r="F72" s="24" t="s">
        <v>100</v>
      </c>
      <c r="G72" s="21"/>
      <c r="H72" s="21"/>
      <c r="I72" s="4"/>
    </row>
    <row r="73" spans="2:9" x14ac:dyDescent="0.3">
      <c r="B73" s="20" t="str">
        <f>IF(COUNTIF(Data!$A$6:$A$204,"Scrub")&gt;1,"Multiple units entered — see Data tab for full list.","")</f>
        <v/>
      </c>
      <c r="C73" s="21"/>
      <c r="D73" s="21"/>
      <c r="E73" s="4"/>
      <c r="F73" s="20" t="str">
        <f>IF(COUNTIF(Data!$A$6:$A$204,"Scrub")&gt;1,"Multiple units entered — see Data tab for full list.","")</f>
        <v/>
      </c>
      <c r="G73" s="21"/>
      <c r="H73" s="21"/>
      <c r="I73" s="4"/>
    </row>
    <row r="74" spans="2:9" x14ac:dyDescent="0.3">
      <c r="B74" s="6" t="s">
        <v>19</v>
      </c>
      <c r="C74" s="6" t="s">
        <v>20</v>
      </c>
      <c r="D74" s="6" t="s">
        <v>21</v>
      </c>
      <c r="E74" s="4"/>
      <c r="F74" s="6" t="s">
        <v>19</v>
      </c>
      <c r="G74" s="6" t="s">
        <v>20</v>
      </c>
      <c r="H74" s="6" t="s">
        <v>21</v>
      </c>
      <c r="I74" s="4"/>
    </row>
    <row r="75" spans="2:9" x14ac:dyDescent="0.3">
      <c r="B75" s="8" t="s">
        <v>22</v>
      </c>
      <c r="C75" s="12" t="str">
        <f>_xlfn.XLOOKUP("Raffinate",Data!$A$6:$A$204,Data!$B$6:$B$204,"",0)</f>
        <v/>
      </c>
      <c r="D75" s="18"/>
      <c r="E75" s="4"/>
      <c r="F75" s="8" t="s">
        <v>22</v>
      </c>
      <c r="G75" s="12" t="str">
        <f>_xlfn.XLOOKUP("Loaded Organic",Data!$A$6:$A$204,Data!$B$6:$B$204,"",0)</f>
        <v/>
      </c>
      <c r="H75" s="18"/>
      <c r="I75" s="4"/>
    </row>
    <row r="76" spans="2:9" x14ac:dyDescent="0.3">
      <c r="B76" s="9" t="s">
        <v>23</v>
      </c>
      <c r="C76" s="13" t="str">
        <f>_xlfn.XLOOKUP("Raffinate",Data!$A$6:$A$204,Data!$C$6:$C$204,"",0)</f>
        <v/>
      </c>
      <c r="D76" s="19" t="str">
        <f>_xlfn.XLOOKUP("Raffinate",Data!$A$6:$A$204,Data!$D$6:$D$204,"",0)</f>
        <v/>
      </c>
      <c r="E76" s="4"/>
      <c r="F76" s="9" t="s">
        <v>23</v>
      </c>
      <c r="G76" s="13" t="str">
        <f>_xlfn.XLOOKUP("Loaded Organic",Data!$A$6:$A$204,Data!$C$6:$C$204,"",0)</f>
        <v/>
      </c>
      <c r="H76" s="19" t="str">
        <f>_xlfn.XLOOKUP("Loaded Organic",Data!$A$6:$A$204,Data!$D$6:$D$204,"",0)</f>
        <v/>
      </c>
      <c r="I76" s="4"/>
    </row>
    <row r="77" spans="2:9" x14ac:dyDescent="0.3">
      <c r="B77" s="8" t="s">
        <v>24</v>
      </c>
      <c r="C77" s="12" t="str">
        <f>_xlfn.XLOOKUP("Raffinate",Data!$A$6:$A$204,Data!$F$6:$F$204,"",0)</f>
        <v/>
      </c>
      <c r="D77" s="18" t="str">
        <f>_xlfn.XLOOKUP("Raffinate",Data!$A$6:$A$204,Data!$G$6:$G$204,"",0)</f>
        <v/>
      </c>
      <c r="E77" s="4"/>
      <c r="F77" s="8" t="s">
        <v>24</v>
      </c>
      <c r="G77" s="12" t="str">
        <f>_xlfn.XLOOKUP("Loaded Organic",Data!$A$6:$A$204,Data!$F$6:$F$204,"",0)</f>
        <v/>
      </c>
      <c r="H77" s="18" t="str">
        <f>_xlfn.XLOOKUP("Loaded Organic",Data!$A$6:$A$204,Data!$G$6:$G$204,"",0)</f>
        <v/>
      </c>
      <c r="I77" s="4"/>
    </row>
    <row r="78" spans="2:9" x14ac:dyDescent="0.3">
      <c r="B78" s="9" t="s">
        <v>25</v>
      </c>
      <c r="C78" s="13" t="str">
        <f>_xlfn.XLOOKUP("Raffinate",Data!$A$6:$A$204,Data!$E$6:$E$204,"",0)</f>
        <v/>
      </c>
      <c r="D78" s="19"/>
      <c r="E78" s="4"/>
      <c r="F78" s="9" t="s">
        <v>25</v>
      </c>
      <c r="G78" s="13" t="str">
        <f>_xlfn.XLOOKUP("Loaded Organic",Data!$A$6:$A$204,Data!$E$6:$E$204,"",0)</f>
        <v/>
      </c>
      <c r="H78" s="19"/>
      <c r="I78" s="4"/>
    </row>
    <row r="79" spans="2:9" x14ac:dyDescent="0.3">
      <c r="B79" s="8" t="s">
        <v>26</v>
      </c>
      <c r="C79" s="12" t="str">
        <f>_xlfn.XLOOKUP("Raffinate",Data!$A$6:$A$204,Data!$H$6:$H$204,"",0)</f>
        <v/>
      </c>
      <c r="D79" s="18"/>
      <c r="E79" s="4"/>
      <c r="F79" s="8" t="s">
        <v>26</v>
      </c>
      <c r="G79" s="12" t="str">
        <f>_xlfn.XLOOKUP("Loaded Organic",Data!$A$6:$A$204,Data!$H$6:$H$204,"",0)</f>
        <v/>
      </c>
      <c r="H79" s="18"/>
      <c r="I79" s="4"/>
    </row>
    <row r="80" spans="2:9" x14ac:dyDescent="0.3">
      <c r="B80" s="9" t="s">
        <v>27</v>
      </c>
      <c r="C80" s="13" t="str">
        <f>_xlfn.XLOOKUP("Raffinate",Data!$A$6:$A$204,Data!$I$6:$I$204,"",0)</f>
        <v/>
      </c>
      <c r="D80" s="19" t="str">
        <f>_xlfn.XLOOKUP("Raffinate",Data!$A$6:$A$204,Data!$J$6:$J$204,"",0) &amp; " " &amp; _xlfn.XLOOKUP("Raffinate",Data!$A$6:$A$204,Data!$K$6:$K$204,"",0)</f>
        <v xml:space="preserve"> </v>
      </c>
      <c r="E80" s="4"/>
      <c r="F80" s="9" t="s">
        <v>27</v>
      </c>
      <c r="G80" s="13" t="str">
        <f>_xlfn.XLOOKUP("Loaded Organic",Data!$A$6:$A$204,Data!$I$6:$I$204,"",0)</f>
        <v/>
      </c>
      <c r="H80" s="19" t="str">
        <f>_xlfn.XLOOKUP("Loaded Organic",Data!$A$6:$A$204,Data!$J$6:$J$204,"",0) &amp; " " &amp; _xlfn.XLOOKUP("Loaded Organic",Data!$A$6:$A$204,Data!$K$6:$K$204,"",0)</f>
        <v xml:space="preserve"> </v>
      </c>
      <c r="I80" s="4"/>
    </row>
    <row r="81" spans="2:9" x14ac:dyDescent="0.3">
      <c r="B81" s="8" t="s">
        <v>28</v>
      </c>
      <c r="C81" s="12" t="str">
        <f>_xlfn.XLOOKUP("Raffinate",Data!$A$6:$A$204,Data!$L$6:$L$204,"",0)</f>
        <v/>
      </c>
      <c r="D81" s="18"/>
      <c r="E81" s="4"/>
      <c r="F81" s="8" t="s">
        <v>28</v>
      </c>
      <c r="G81" s="12" t="str">
        <f>_xlfn.XLOOKUP("Loaded Organic",Data!$A$6:$A$204,Data!$L$6:$L$204,"",0)</f>
        <v/>
      </c>
      <c r="H81" s="18"/>
      <c r="I81" s="4"/>
    </row>
    <row r="82" spans="2:9" x14ac:dyDescent="0.3">
      <c r="B82" s="9" t="s">
        <v>29</v>
      </c>
      <c r="C82" s="13" t="str">
        <f>_xlfn.XLOOKUP("Raffinate",Data!$A$6:$A$204,Data!$M$6:$M$204,"",0)</f>
        <v/>
      </c>
      <c r="D82" s="19" t="s">
        <v>30</v>
      </c>
      <c r="E82" s="4"/>
      <c r="F82" s="9" t="s">
        <v>29</v>
      </c>
      <c r="G82" s="13" t="str">
        <f>_xlfn.XLOOKUP("Loaded Organic",Data!$A$6:$A$204,Data!$M$6:$M$204,"",0)</f>
        <v/>
      </c>
      <c r="H82" s="19" t="s">
        <v>30</v>
      </c>
      <c r="I82" s="4"/>
    </row>
    <row r="83" spans="2:9" x14ac:dyDescent="0.3">
      <c r="B83" s="8" t="s">
        <v>31</v>
      </c>
      <c r="C83" s="12" t="str">
        <f>_xlfn.XLOOKUP("Raffinate",Data!$A$6:$A$204,Data!$N$6:$N$204,"",0)</f>
        <v/>
      </c>
      <c r="D83" s="18" t="str">
        <f>_xlfn.XLOOKUP("Raffinate",Data!$A$6:$A$204,Data!$O$6:$O$204,"",0)</f>
        <v/>
      </c>
      <c r="E83" s="4"/>
      <c r="F83" s="8" t="s">
        <v>31</v>
      </c>
      <c r="G83" s="12" t="str">
        <f>_xlfn.XLOOKUP("Loaded Organic",Data!$A$6:$A$204,Data!$N$6:$N$204,"",0)</f>
        <v/>
      </c>
      <c r="H83" s="18" t="str">
        <f>_xlfn.XLOOKUP("Loaded Organic",Data!$A$6:$A$204,Data!$O$6:$O$204,"",0)</f>
        <v/>
      </c>
      <c r="I83" s="4"/>
    </row>
    <row r="84" spans="2:9" x14ac:dyDescent="0.3">
      <c r="B84" s="9" t="s">
        <v>32</v>
      </c>
      <c r="C84" s="13" t="str">
        <f>_xlfn.XLOOKUP("Raffinate",Data!$A$6:$A$204,Data!$P$6:$P$204,"",0)</f>
        <v/>
      </c>
      <c r="D84" s="19"/>
      <c r="E84" s="4"/>
      <c r="F84" s="9" t="s">
        <v>32</v>
      </c>
      <c r="G84" s="13" t="str">
        <f>_xlfn.XLOOKUP("Loaded Organic",Data!$A$6:$A$204,Data!$P$6:$P$204,"",0)</f>
        <v/>
      </c>
      <c r="H84" s="19"/>
      <c r="I84" s="4"/>
    </row>
    <row r="85" spans="2:9" x14ac:dyDescent="0.3">
      <c r="B85" s="8" t="s">
        <v>33</v>
      </c>
      <c r="C85" s="12" t="str">
        <f>_xlfn.XLOOKUP("Raffinate",Data!$A$6:$A$204,Data!$R$6:$R$204,"",0)</f>
        <v/>
      </c>
      <c r="D85" s="18"/>
      <c r="E85" s="4"/>
      <c r="F85" s="8" t="s">
        <v>33</v>
      </c>
      <c r="G85" s="12" t="str">
        <f>_xlfn.XLOOKUP("Loaded Organic",Data!$A$6:$A$204,Data!$R$6:$R$204,"",0)</f>
        <v/>
      </c>
      <c r="H85" s="18"/>
      <c r="I85" s="4"/>
    </row>
    <row r="86" spans="2:9" x14ac:dyDescent="0.3">
      <c r="B86" s="9" t="s">
        <v>34</v>
      </c>
      <c r="C86" s="13" t="str">
        <f>_xlfn.XLOOKUP("Raffinate",Data!$A$6:$A$204,Data!$S$6:$S$204,"",0)</f>
        <v/>
      </c>
      <c r="D86" s="19"/>
      <c r="E86" s="4"/>
      <c r="F86" s="9" t="s">
        <v>34</v>
      </c>
      <c r="G86" s="13" t="str">
        <f>_xlfn.XLOOKUP("Loaded Organic",Data!$A$6:$A$204,Data!$S$6:$S$204,"",0)</f>
        <v/>
      </c>
      <c r="H86" s="19"/>
      <c r="I86" s="4"/>
    </row>
    <row r="87" spans="2:9" x14ac:dyDescent="0.3">
      <c r="B87" s="8" t="s">
        <v>35</v>
      </c>
      <c r="C87" s="12" t="str">
        <f>_xlfn.XLOOKUP("Raffinate",Data!$A$6:$A$204,Data!$T$6:$T$204,"",0)</f>
        <v/>
      </c>
      <c r="D87" s="18"/>
      <c r="E87" s="4"/>
      <c r="F87" s="8" t="s">
        <v>35</v>
      </c>
      <c r="G87" s="12" t="str">
        <f>_xlfn.XLOOKUP("Loaded Organic",Data!$A$6:$A$204,Data!$T$6:$T$204,"",0)</f>
        <v/>
      </c>
      <c r="H87" s="18"/>
      <c r="I87" s="4"/>
    </row>
    <row r="88" spans="2:9" x14ac:dyDescent="0.3">
      <c r="B88" s="9" t="s">
        <v>36</v>
      </c>
      <c r="C88" s="13" t="str">
        <f>_xlfn.XLOOKUP("Raffinate",Data!$A$6:$A$204,Data!$X$6:$X$204,"",0)</f>
        <v/>
      </c>
      <c r="D88" s="19" t="str">
        <f>_xlfn.XLOOKUP("Raffinate",Data!$A$6:$A$204,Data!$Y$6:$Y$204,"",0)</f>
        <v/>
      </c>
      <c r="E88" s="4"/>
      <c r="F88" s="9" t="s">
        <v>36</v>
      </c>
      <c r="G88" s="13" t="str">
        <f>_xlfn.XLOOKUP("Loaded Organic",Data!$A$6:$A$204,Data!$X$6:$X$204,"",0)</f>
        <v/>
      </c>
      <c r="H88" s="19" t="str">
        <f>_xlfn.XLOOKUP("Loaded Organic",Data!$A$6:$A$204,Data!$Y$6:$Y$204,"",0)</f>
        <v/>
      </c>
      <c r="I88" s="4"/>
    </row>
    <row r="89" spans="2:9" x14ac:dyDescent="0.3">
      <c r="B89" s="8" t="s">
        <v>37</v>
      </c>
      <c r="C89" s="12" t="str">
        <f>_xlfn.XLOOKUP("Raffinate",Data!$A$6:$A$204,Data!$Z$6:$Z$204,"",0)</f>
        <v/>
      </c>
      <c r="D89" s="18"/>
      <c r="E89" s="4"/>
      <c r="F89" s="8" t="s">
        <v>37</v>
      </c>
      <c r="G89" s="12" t="str">
        <f>_xlfn.XLOOKUP("Loaded Organic",Data!$A$6:$A$204,Data!$Z$6:$Z$204,"",0)</f>
        <v/>
      </c>
      <c r="H89" s="18"/>
      <c r="I89" s="4"/>
    </row>
    <row r="90" spans="2:9" x14ac:dyDescent="0.3">
      <c r="B90" s="9" t="s">
        <v>38</v>
      </c>
      <c r="C90" s="13" t="str">
        <f>_xlfn.XLOOKUP("Raffinate",Data!$A$6:$A$204,Data!$AA$6:$AA$204,"",0)</f>
        <v/>
      </c>
      <c r="D90" s="19" t="str">
        <f>_xlfn.XLOOKUP("Raffinate",Data!$A$6:$A$204,Data!$AB$6:$AB$204,"",0)</f>
        <v/>
      </c>
      <c r="E90" s="4"/>
      <c r="F90" s="9" t="s">
        <v>38</v>
      </c>
      <c r="G90" s="13" t="str">
        <f>_xlfn.XLOOKUP("Loaded Organic",Data!$A$6:$A$204,Data!$AA$6:$AA$204,"",0)</f>
        <v/>
      </c>
      <c r="H90" s="19" t="str">
        <f>_xlfn.XLOOKUP("Loaded Organic",Data!$A$6:$A$204,Data!$AB$6:$AB$204,"",0)</f>
        <v/>
      </c>
      <c r="I90" s="4"/>
    </row>
    <row r="91" spans="2:9" x14ac:dyDescent="0.3">
      <c r="B91" s="8" t="s">
        <v>39</v>
      </c>
      <c r="C91" s="12" t="str">
        <f>_xlfn.XLOOKUP("Raffinate",Data!$A$6:$A$204,Data!$W$6:$W$204,"",0)</f>
        <v/>
      </c>
      <c r="D91" s="18"/>
      <c r="E91" s="4"/>
      <c r="F91" s="8" t="s">
        <v>39</v>
      </c>
      <c r="G91" s="12" t="str">
        <f>_xlfn.XLOOKUP("Loaded Organic",Data!$A$6:$A$204,Data!$W$6:$W$204,"",0)</f>
        <v/>
      </c>
      <c r="H91" s="18"/>
      <c r="I91" s="4"/>
    </row>
    <row r="92" spans="2:9" x14ac:dyDescent="0.3">
      <c r="B92" s="4"/>
      <c r="C92" s="4"/>
      <c r="D92" s="4"/>
      <c r="E92" s="4"/>
      <c r="F92" s="4"/>
      <c r="G92" s="4"/>
      <c r="H92" s="4"/>
      <c r="I92" s="4"/>
    </row>
    <row r="93" spans="2:9" x14ac:dyDescent="0.3">
      <c r="B93" s="4"/>
      <c r="C93" s="4"/>
      <c r="D93" s="4"/>
      <c r="E93" s="4"/>
      <c r="F93" s="4"/>
      <c r="G93" s="4"/>
      <c r="H93" s="4"/>
      <c r="I93" s="4"/>
    </row>
    <row r="94" spans="2:9" ht="18" x14ac:dyDescent="0.35">
      <c r="B94" s="24" t="s">
        <v>101</v>
      </c>
      <c r="C94" s="21"/>
      <c r="D94" s="21"/>
      <c r="E94" s="4"/>
      <c r="F94" s="4"/>
      <c r="G94" s="4"/>
      <c r="H94" s="4"/>
      <c r="I94" s="4"/>
    </row>
    <row r="95" spans="2:9" x14ac:dyDescent="0.3">
      <c r="B95" s="20" t="str">
        <f>IF(COUNTIF(Data!$A$6:$A$204,"Scrub")&gt;1,"Multiple units entered — see Data tab for full list.","")</f>
        <v/>
      </c>
      <c r="C95" s="21"/>
      <c r="D95" s="21"/>
      <c r="E95" s="4"/>
      <c r="F95" s="4"/>
      <c r="G95" s="4"/>
      <c r="H95" s="4"/>
      <c r="I95" s="4"/>
    </row>
    <row r="96" spans="2:9" x14ac:dyDescent="0.3">
      <c r="B96" s="6" t="s">
        <v>19</v>
      </c>
      <c r="C96" s="6" t="s">
        <v>20</v>
      </c>
      <c r="D96" s="6" t="s">
        <v>21</v>
      </c>
      <c r="E96" s="4"/>
      <c r="F96" s="4"/>
      <c r="G96" s="4"/>
      <c r="H96" s="4"/>
      <c r="I96" s="4"/>
    </row>
    <row r="97" spans="2:9" x14ac:dyDescent="0.3">
      <c r="B97" s="8" t="s">
        <v>22</v>
      </c>
      <c r="C97" s="12" t="str">
        <f>_xlfn.XLOOKUP("Other",Data!$A$6:$A$204,Data!$B$6:$B$204,"",0)</f>
        <v/>
      </c>
      <c r="D97" s="18"/>
      <c r="E97" s="4"/>
      <c r="F97" s="4"/>
      <c r="G97" s="4"/>
      <c r="H97" s="4"/>
      <c r="I97" s="4"/>
    </row>
    <row r="98" spans="2:9" x14ac:dyDescent="0.3">
      <c r="B98" s="9" t="s">
        <v>23</v>
      </c>
      <c r="C98" s="13" t="str">
        <f>_xlfn.XLOOKUP("Other",Data!$A$6:$A$204,Data!$C$6:$C$204,"",0)</f>
        <v/>
      </c>
      <c r="D98" s="19" t="str">
        <f>_xlfn.XLOOKUP("Other",Data!$A$6:$A$204,Data!$D$6:$D$204,"",0)</f>
        <v/>
      </c>
      <c r="E98" s="4"/>
      <c r="F98" s="4"/>
      <c r="G98" s="4"/>
      <c r="H98" s="4"/>
      <c r="I98" s="4"/>
    </row>
    <row r="99" spans="2:9" x14ac:dyDescent="0.3">
      <c r="B99" s="8" t="s">
        <v>24</v>
      </c>
      <c r="C99" s="12" t="str">
        <f>_xlfn.XLOOKUP("Other",Data!$A$6:$A$204,Data!$F$6:$F$204,"",0)</f>
        <v/>
      </c>
      <c r="D99" s="18" t="str">
        <f>_xlfn.XLOOKUP("Other",Data!$A$6:$A$204,Data!$G$6:$G$204,"",0)</f>
        <v/>
      </c>
      <c r="E99" s="4"/>
      <c r="F99" s="4"/>
      <c r="G99" s="4"/>
      <c r="H99" s="4"/>
      <c r="I99" s="4"/>
    </row>
    <row r="100" spans="2:9" x14ac:dyDescent="0.3">
      <c r="B100" s="9" t="s">
        <v>25</v>
      </c>
      <c r="C100" s="13" t="str">
        <f>_xlfn.XLOOKUP("Other",Data!$A$6:$A$204,Data!$E$6:$E$204,"",0)</f>
        <v/>
      </c>
      <c r="D100" s="19"/>
      <c r="E100" s="4"/>
      <c r="F100" s="4"/>
      <c r="G100" s="4"/>
      <c r="H100" s="4"/>
      <c r="I100" s="4"/>
    </row>
    <row r="101" spans="2:9" x14ac:dyDescent="0.3">
      <c r="B101" s="8" t="s">
        <v>26</v>
      </c>
      <c r="C101" s="12" t="str">
        <f>_xlfn.XLOOKUP("Other",Data!$A$6:$A$204,Data!$H$6:$H$204,"",0)</f>
        <v/>
      </c>
      <c r="D101" s="18"/>
      <c r="E101" s="4"/>
      <c r="F101" s="4"/>
      <c r="G101" s="4"/>
      <c r="H101" s="4"/>
      <c r="I101" s="4"/>
    </row>
    <row r="102" spans="2:9" x14ac:dyDescent="0.3">
      <c r="B102" s="9" t="s">
        <v>27</v>
      </c>
      <c r="C102" s="13" t="str">
        <f>_xlfn.XLOOKUP("Other",Data!$A$6:$A$204,Data!$I$6:$I$204,"",0)</f>
        <v/>
      </c>
      <c r="D102" s="19" t="str">
        <f>_xlfn.XLOOKUP("Other",Data!$A$6:$A$204,Data!$J$6:$J$204,"",0) &amp; " " &amp; _xlfn.XLOOKUP("Other",Data!$A$6:$A$204,Data!$K$6:$K$204,"",0)</f>
        <v xml:space="preserve"> </v>
      </c>
      <c r="E102" s="4"/>
      <c r="F102" s="4"/>
      <c r="G102" s="4"/>
      <c r="H102" s="4"/>
      <c r="I102" s="4"/>
    </row>
    <row r="103" spans="2:9" x14ac:dyDescent="0.3">
      <c r="B103" s="8" t="s">
        <v>28</v>
      </c>
      <c r="C103" s="12" t="str">
        <f>_xlfn.XLOOKUP("Other",Data!$A$6:$A$204,Data!$L$6:$L$204,"",0)</f>
        <v/>
      </c>
      <c r="D103" s="18"/>
      <c r="E103" s="4"/>
      <c r="F103" s="4"/>
      <c r="G103" s="4"/>
      <c r="H103" s="4"/>
      <c r="I103" s="4"/>
    </row>
    <row r="104" spans="2:9" x14ac:dyDescent="0.3">
      <c r="B104" s="9" t="s">
        <v>29</v>
      </c>
      <c r="C104" s="13" t="str">
        <f>_xlfn.XLOOKUP("Other",Data!$A$6:$A$204,Data!$M$6:$M$204,"",0)</f>
        <v/>
      </c>
      <c r="D104" s="19" t="s">
        <v>30</v>
      </c>
      <c r="E104" s="4"/>
      <c r="F104" s="4"/>
      <c r="G104" s="4"/>
      <c r="H104" s="4"/>
      <c r="I104" s="4"/>
    </row>
    <row r="105" spans="2:9" x14ac:dyDescent="0.3">
      <c r="B105" s="8" t="s">
        <v>31</v>
      </c>
      <c r="C105" s="12" t="str">
        <f>_xlfn.XLOOKUP("Other",Data!$A$6:$A$204,Data!$N$6:$N$204,"",0)</f>
        <v/>
      </c>
      <c r="D105" s="18" t="str">
        <f>_xlfn.XLOOKUP("Other",Data!$A$6:$A$204,Data!$O$6:$O$204,"",0)</f>
        <v/>
      </c>
      <c r="E105" s="4"/>
      <c r="F105" s="4"/>
      <c r="G105" s="4"/>
      <c r="H105" s="4"/>
      <c r="I105" s="4"/>
    </row>
    <row r="106" spans="2:9" x14ac:dyDescent="0.3">
      <c r="B106" s="9" t="s">
        <v>32</v>
      </c>
      <c r="C106" s="13" t="str">
        <f>_xlfn.XLOOKUP("Other",Data!$A$6:$A$204,Data!$P$6:$P$204,"",0)</f>
        <v/>
      </c>
      <c r="D106" s="19"/>
      <c r="E106" s="4"/>
      <c r="F106" s="4"/>
      <c r="G106" s="4"/>
      <c r="H106" s="4"/>
      <c r="I106" s="4"/>
    </row>
    <row r="107" spans="2:9" x14ac:dyDescent="0.3">
      <c r="B107" s="8" t="s">
        <v>33</v>
      </c>
      <c r="C107" s="12" t="str">
        <f>_xlfn.XLOOKUP("Other",Data!$A$6:$A$204,Data!$R$6:$R$204,"",0)</f>
        <v/>
      </c>
      <c r="D107" s="18"/>
      <c r="E107" s="4"/>
      <c r="F107" s="4"/>
      <c r="G107" s="4"/>
      <c r="H107" s="4"/>
      <c r="I107" s="4"/>
    </row>
    <row r="108" spans="2:9" x14ac:dyDescent="0.3">
      <c r="B108" s="9" t="s">
        <v>34</v>
      </c>
      <c r="C108" s="13" t="str">
        <f>_xlfn.XLOOKUP("Other",Data!$A$6:$A$204,Data!$S$6:$S$204,"",0)</f>
        <v/>
      </c>
      <c r="D108" s="19"/>
      <c r="E108" s="4"/>
      <c r="F108" s="4"/>
      <c r="G108" s="4"/>
      <c r="H108" s="4"/>
      <c r="I108" s="4"/>
    </row>
    <row r="109" spans="2:9" x14ac:dyDescent="0.3">
      <c r="B109" s="8" t="s">
        <v>35</v>
      </c>
      <c r="C109" s="12" t="str">
        <f>_xlfn.XLOOKUP("Other",Data!$A$6:$A$204,Data!$T$6:$T$204,"",0)</f>
        <v/>
      </c>
      <c r="D109" s="18"/>
      <c r="E109" s="4"/>
      <c r="F109" s="4"/>
      <c r="G109" s="4"/>
      <c r="H109" s="4"/>
      <c r="I109" s="4"/>
    </row>
    <row r="110" spans="2:9" x14ac:dyDescent="0.3">
      <c r="B110" s="9" t="s">
        <v>36</v>
      </c>
      <c r="C110" s="13" t="str">
        <f>_xlfn.XLOOKUP("Other",Data!$A$6:$A$204,Data!$X$6:$X$204,"",0)</f>
        <v/>
      </c>
      <c r="D110" s="19" t="str">
        <f>_xlfn.XLOOKUP("Other",Data!$A$6:$A$204,Data!$Y$6:$Y$204,"",0)</f>
        <v/>
      </c>
      <c r="E110" s="4"/>
      <c r="F110" s="4"/>
      <c r="G110" s="4"/>
      <c r="H110" s="4"/>
      <c r="I110" s="4"/>
    </row>
    <row r="111" spans="2:9" x14ac:dyDescent="0.3">
      <c r="B111" s="8" t="s">
        <v>37</v>
      </c>
      <c r="C111" s="12" t="str">
        <f>_xlfn.XLOOKUP("Other",Data!$A$6:$A$204,Data!$Z$6:$Z$204,"",0)</f>
        <v/>
      </c>
      <c r="D111" s="18"/>
      <c r="E111" s="4"/>
      <c r="F111" s="4"/>
      <c r="G111" s="4"/>
      <c r="H111" s="4"/>
      <c r="I111" s="4"/>
    </row>
    <row r="112" spans="2:9" x14ac:dyDescent="0.3">
      <c r="B112" s="9" t="s">
        <v>38</v>
      </c>
      <c r="C112" s="13" t="str">
        <f>_xlfn.XLOOKUP("Other",Data!$A$6:$A$204,Data!$AA$6:$AA$204,"",0)</f>
        <v/>
      </c>
      <c r="D112" s="19" t="str">
        <f>_xlfn.XLOOKUP("Other",Data!$A$6:$A$204,Data!$AB$6:$AB$204,"",0)</f>
        <v/>
      </c>
      <c r="E112" s="4"/>
      <c r="F112" s="4"/>
      <c r="G112" s="4"/>
      <c r="H112" s="4"/>
      <c r="I112" s="4"/>
    </row>
    <row r="113" spans="2:9" x14ac:dyDescent="0.3">
      <c r="B113" s="8" t="s">
        <v>39</v>
      </c>
      <c r="C113" s="12" t="str">
        <f>_xlfn.XLOOKUP("Other",Data!$A$6:$A$204,Data!$W$6:$W$204,"",0)</f>
        <v/>
      </c>
      <c r="D113" s="18"/>
      <c r="E113" s="4"/>
      <c r="F113" s="4"/>
      <c r="G113" s="4"/>
      <c r="H113" s="4"/>
      <c r="I113" s="4"/>
    </row>
    <row r="114" spans="2:9" x14ac:dyDescent="0.3">
      <c r="B114" s="4"/>
      <c r="C114" s="4"/>
      <c r="D114" s="4"/>
      <c r="E114" s="4"/>
      <c r="F114" s="4"/>
      <c r="G114" s="4"/>
      <c r="H114" s="4"/>
      <c r="I114" s="4"/>
    </row>
    <row r="115" spans="2:9" x14ac:dyDescent="0.3">
      <c r="B115" s="4"/>
      <c r="C115" s="4"/>
      <c r="D115" s="4"/>
      <c r="E115" s="4"/>
      <c r="F115" s="4"/>
      <c r="G115" s="4"/>
      <c r="H115" s="4"/>
      <c r="I115" s="4"/>
    </row>
    <row r="116" spans="2:9" x14ac:dyDescent="0.3">
      <c r="B116" s="4"/>
      <c r="C116" s="4"/>
      <c r="D116" s="4"/>
      <c r="E116" s="4"/>
      <c r="F116" s="4"/>
      <c r="G116" s="4"/>
      <c r="H116" s="4"/>
      <c r="I116" s="4"/>
    </row>
    <row r="117" spans="2:9" x14ac:dyDescent="0.3">
      <c r="B117" s="4"/>
      <c r="C117" s="4"/>
      <c r="D117" s="4"/>
      <c r="E117" s="4"/>
      <c r="F117" s="4"/>
      <c r="G117" s="4"/>
      <c r="H117" s="4"/>
      <c r="I117" s="4"/>
    </row>
    <row r="118" spans="2:9" x14ac:dyDescent="0.3">
      <c r="B118" s="4"/>
      <c r="C118" s="4"/>
      <c r="D118" s="4"/>
      <c r="E118" s="4"/>
      <c r="F118" s="4"/>
      <c r="G118" s="4"/>
      <c r="H118" s="4"/>
      <c r="I118" s="4"/>
    </row>
    <row r="119" spans="2:9" x14ac:dyDescent="0.3">
      <c r="B119" s="4"/>
      <c r="C119" s="4"/>
      <c r="D119" s="4"/>
      <c r="E119" s="4"/>
      <c r="F119" s="4"/>
      <c r="G119" s="4"/>
      <c r="H119" s="4"/>
      <c r="I119" s="4"/>
    </row>
    <row r="120" spans="2:9" x14ac:dyDescent="0.3">
      <c r="B120" s="4"/>
      <c r="C120" s="4"/>
      <c r="D120" s="4"/>
      <c r="E120" s="4"/>
      <c r="F120" s="4"/>
      <c r="G120" s="4"/>
      <c r="H120" s="4"/>
      <c r="I120" s="4"/>
    </row>
    <row r="121" spans="2:9" x14ac:dyDescent="0.3">
      <c r="B121" s="4"/>
      <c r="C121" s="4"/>
      <c r="D121" s="4"/>
      <c r="E121" s="4"/>
      <c r="F121" s="4"/>
      <c r="G121" s="4"/>
      <c r="H121" s="4"/>
      <c r="I121" s="4"/>
    </row>
    <row r="122" spans="2:9" x14ac:dyDescent="0.3">
      <c r="B122" s="4"/>
      <c r="C122" s="4"/>
      <c r="D122" s="4"/>
      <c r="E122" s="4"/>
      <c r="F122" s="4"/>
      <c r="G122" s="4"/>
      <c r="H122" s="4"/>
      <c r="I122" s="4"/>
    </row>
    <row r="123" spans="2:9" x14ac:dyDescent="0.3">
      <c r="B123" s="4"/>
      <c r="C123" s="4"/>
      <c r="D123" s="4"/>
      <c r="E123" s="4"/>
      <c r="F123" s="4"/>
      <c r="G123" s="4"/>
      <c r="H123" s="4"/>
      <c r="I123" s="4"/>
    </row>
    <row r="124" spans="2:9" x14ac:dyDescent="0.3">
      <c r="B124" s="4"/>
      <c r="C124" s="4"/>
      <c r="D124" s="4"/>
      <c r="E124" s="4"/>
      <c r="F124" s="4"/>
      <c r="G124" s="4"/>
      <c r="H124" s="4"/>
      <c r="I124" s="4"/>
    </row>
    <row r="125" spans="2:9" x14ac:dyDescent="0.3">
      <c r="B125" s="4"/>
      <c r="C125" s="4"/>
      <c r="D125" s="4"/>
      <c r="E125" s="4"/>
      <c r="F125" s="4"/>
      <c r="G125" s="4"/>
      <c r="H125" s="4"/>
      <c r="I125" s="4"/>
    </row>
    <row r="126" spans="2:9" x14ac:dyDescent="0.3">
      <c r="B126" s="4"/>
      <c r="C126" s="4"/>
      <c r="D126" s="4"/>
      <c r="E126" s="4"/>
      <c r="F126" s="4"/>
      <c r="G126" s="4"/>
      <c r="H126" s="4"/>
      <c r="I126" s="4"/>
    </row>
    <row r="127" spans="2:9" x14ac:dyDescent="0.3">
      <c r="B127" s="4"/>
      <c r="C127" s="4"/>
      <c r="D127" s="4"/>
      <c r="E127" s="4"/>
      <c r="F127" s="4"/>
      <c r="G127" s="4"/>
      <c r="H127" s="4"/>
      <c r="I127" s="4"/>
    </row>
    <row r="128" spans="2:9" x14ac:dyDescent="0.3">
      <c r="B128" s="4"/>
      <c r="C128" s="4"/>
      <c r="D128" s="4"/>
      <c r="E128" s="4"/>
      <c r="F128" s="4"/>
      <c r="G128" s="4"/>
      <c r="H128" s="4"/>
      <c r="I128" s="4"/>
    </row>
    <row r="129" spans="2:9" x14ac:dyDescent="0.3">
      <c r="B129" s="4"/>
      <c r="C129" s="4"/>
      <c r="D129" s="4"/>
      <c r="E129" s="4"/>
      <c r="F129" s="4"/>
      <c r="G129" s="4"/>
      <c r="H129" s="4"/>
      <c r="I129" s="4"/>
    </row>
    <row r="130" spans="2:9" x14ac:dyDescent="0.3">
      <c r="B130" s="4"/>
      <c r="C130" s="4"/>
      <c r="D130" s="4"/>
      <c r="E130" s="4"/>
      <c r="F130" s="4"/>
      <c r="G130" s="4"/>
      <c r="H130" s="4"/>
      <c r="I130" s="4"/>
    </row>
    <row r="131" spans="2:9" x14ac:dyDescent="0.3">
      <c r="B131" s="4"/>
      <c r="C131" s="4"/>
      <c r="D131" s="4"/>
      <c r="E131" s="4"/>
      <c r="F131" s="4"/>
      <c r="G131" s="4"/>
      <c r="H131" s="4"/>
      <c r="I131" s="4"/>
    </row>
    <row r="132" spans="2:9" x14ac:dyDescent="0.3">
      <c r="B132" s="4"/>
      <c r="C132" s="4"/>
      <c r="D132" s="4"/>
      <c r="E132" s="4"/>
      <c r="F132" s="4"/>
      <c r="G132" s="4"/>
      <c r="H132" s="4"/>
      <c r="I132" s="4"/>
    </row>
    <row r="133" spans="2:9" x14ac:dyDescent="0.3">
      <c r="B133" s="4"/>
      <c r="C133" s="4"/>
      <c r="D133" s="4"/>
      <c r="E133" s="4"/>
      <c r="F133" s="4"/>
      <c r="G133" s="4"/>
      <c r="H133" s="4"/>
      <c r="I133" s="4"/>
    </row>
    <row r="134" spans="2:9" x14ac:dyDescent="0.3">
      <c r="B134" s="4"/>
      <c r="C134" s="4"/>
      <c r="D134" s="4"/>
      <c r="E134" s="4"/>
      <c r="F134" s="4"/>
      <c r="G134" s="4"/>
      <c r="H134" s="4"/>
      <c r="I134" s="4"/>
    </row>
    <row r="135" spans="2:9" x14ac:dyDescent="0.3">
      <c r="B135" s="4"/>
      <c r="C135" s="4"/>
      <c r="D135" s="4"/>
      <c r="E135" s="4"/>
      <c r="F135" s="4"/>
      <c r="G135" s="4"/>
      <c r="H135" s="4"/>
      <c r="I135" s="4"/>
    </row>
    <row r="136" spans="2:9" x14ac:dyDescent="0.3">
      <c r="B136" s="4"/>
      <c r="C136" s="4"/>
      <c r="D136" s="4"/>
      <c r="E136" s="4"/>
      <c r="F136" s="4"/>
      <c r="G136" s="4"/>
      <c r="H136" s="4"/>
      <c r="I136" s="4"/>
    </row>
    <row r="137" spans="2:9" x14ac:dyDescent="0.3">
      <c r="B137" s="4"/>
      <c r="C137" s="4"/>
      <c r="D137" s="4"/>
      <c r="E137" s="4"/>
      <c r="F137" s="4"/>
      <c r="G137" s="4"/>
      <c r="H137" s="4"/>
      <c r="I137" s="4"/>
    </row>
    <row r="138" spans="2:9" x14ac:dyDescent="0.3">
      <c r="B138" s="4"/>
      <c r="C138" s="4"/>
      <c r="D138" s="4"/>
      <c r="E138" s="4"/>
      <c r="F138" s="4"/>
      <c r="G138" s="4"/>
      <c r="H138" s="4"/>
      <c r="I138" s="4"/>
    </row>
    <row r="139" spans="2:9" x14ac:dyDescent="0.3">
      <c r="B139" s="4"/>
      <c r="C139" s="4"/>
      <c r="D139" s="4"/>
      <c r="E139" s="4"/>
      <c r="F139" s="4"/>
      <c r="G139" s="4"/>
      <c r="H139" s="4"/>
      <c r="I139" s="4"/>
    </row>
    <row r="140" spans="2:9" x14ac:dyDescent="0.3">
      <c r="B140" s="4"/>
      <c r="C140" s="4"/>
      <c r="D140" s="4"/>
      <c r="E140" s="4"/>
      <c r="F140" s="4"/>
      <c r="G140" s="4"/>
      <c r="H140" s="4"/>
      <c r="I140" s="4"/>
    </row>
    <row r="141" spans="2:9" x14ac:dyDescent="0.3">
      <c r="B141" s="4"/>
      <c r="C141" s="4"/>
      <c r="D141" s="4"/>
      <c r="E141" s="4"/>
      <c r="F141" s="4"/>
      <c r="G141" s="4"/>
      <c r="H141" s="4"/>
      <c r="I141" s="4"/>
    </row>
    <row r="142" spans="2:9" x14ac:dyDescent="0.3">
      <c r="B142" s="4"/>
      <c r="C142" s="4"/>
      <c r="D142" s="4"/>
      <c r="E142" s="4"/>
      <c r="F142" s="4"/>
      <c r="G142" s="4"/>
      <c r="H142" s="4"/>
      <c r="I142" s="4"/>
    </row>
    <row r="143" spans="2:9" x14ac:dyDescent="0.3">
      <c r="B143" s="4"/>
      <c r="C143" s="4"/>
      <c r="D143" s="4"/>
      <c r="E143" s="4"/>
      <c r="F143" s="4"/>
      <c r="G143" s="4"/>
      <c r="H143" s="4"/>
      <c r="I143" s="4"/>
    </row>
    <row r="144" spans="2:9" x14ac:dyDescent="0.3">
      <c r="B144" s="4"/>
      <c r="C144" s="4"/>
      <c r="D144" s="4"/>
      <c r="E144" s="4"/>
      <c r="F144" s="4"/>
      <c r="G144" s="4"/>
      <c r="H144" s="4"/>
      <c r="I144" s="4"/>
    </row>
    <row r="145" spans="2:9" x14ac:dyDescent="0.3">
      <c r="B145" s="4"/>
      <c r="C145" s="4"/>
      <c r="D145" s="4"/>
      <c r="E145" s="4"/>
      <c r="F145" s="4"/>
      <c r="G145" s="4"/>
      <c r="H145" s="4"/>
      <c r="I145" s="4"/>
    </row>
    <row r="146" spans="2:9" x14ac:dyDescent="0.3">
      <c r="B146" s="4"/>
      <c r="C146" s="4"/>
      <c r="D146" s="4"/>
      <c r="E146" s="4"/>
      <c r="F146" s="4"/>
      <c r="G146" s="4"/>
      <c r="H146" s="4"/>
      <c r="I146" s="4"/>
    </row>
    <row r="147" spans="2:9" x14ac:dyDescent="0.3">
      <c r="B147" s="4"/>
      <c r="C147" s="4"/>
      <c r="D147" s="4"/>
      <c r="E147" s="4"/>
      <c r="F147" s="4"/>
      <c r="G147" s="4"/>
      <c r="H147" s="4"/>
      <c r="I147" s="4"/>
    </row>
    <row r="148" spans="2:9" x14ac:dyDescent="0.3">
      <c r="B148" s="4"/>
      <c r="C148" s="4"/>
      <c r="D148" s="4"/>
      <c r="E148" s="4"/>
      <c r="F148" s="4"/>
      <c r="G148" s="4"/>
      <c r="H148" s="4"/>
      <c r="I148" s="4"/>
    </row>
  </sheetData>
  <sheetProtection algorithmName="SHA-512" hashValue="dHAOJatMI10w1JZLcwjWaD0AE5uDh8jcrCoD5SLXxOBEtmVfkL1MuKqACLCOZ+Ts1WvNdwZhHPxgtAu8dX/5+g==" saltValue="ceuRIRxyq771FHcsUtjUxA==" spinCount="100000" sheet="1" objects="1" scenarios="1"/>
  <mergeCells count="18">
    <mergeCell ref="B94:D94"/>
    <mergeCell ref="B95:D95"/>
    <mergeCell ref="B12:H12"/>
    <mergeCell ref="F50:H50"/>
    <mergeCell ref="F51:H51"/>
    <mergeCell ref="B72:D72"/>
    <mergeCell ref="B73:D73"/>
    <mergeCell ref="B50:D50"/>
    <mergeCell ref="B51:D51"/>
    <mergeCell ref="B14:H14"/>
    <mergeCell ref="B17:D17"/>
    <mergeCell ref="B29:D29"/>
    <mergeCell ref="B15:H15"/>
    <mergeCell ref="F29:H29"/>
    <mergeCell ref="B28:D28"/>
    <mergeCell ref="F28:H28"/>
    <mergeCell ref="F72:H72"/>
    <mergeCell ref="F73:H73"/>
  </mergeCells>
  <conditionalFormatting sqref="D20:D28">
    <cfRule type="cellIs" dxfId="1" priority="1" operator="equal">
      <formula>"OK"</formula>
    </cfRule>
    <cfRule type="cellIs" dxfId="0" priority="2" operator="equal">
      <formula>"Review"</formula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B104"/>
  <sheetViews>
    <sheetView workbookViewId="0">
      <pane ySplit="5" topLeftCell="A6" activePane="bottomLeft" state="frozen"/>
      <selection activeCell="B34" sqref="B34"/>
      <selection pane="bottomLeft" activeCell="C7" sqref="C7"/>
    </sheetView>
  </sheetViews>
  <sheetFormatPr defaultRowHeight="14.4" x14ac:dyDescent="0.3"/>
  <cols>
    <col min="1" max="1" width="14.33203125" style="16" bestFit="1" customWidth="1"/>
    <col min="2" max="2" width="16.33203125" style="16" bestFit="1" customWidth="1"/>
    <col min="3" max="3" width="15.6640625" style="16" bestFit="1" customWidth="1"/>
    <col min="4" max="4" width="21" style="16" bestFit="1" customWidth="1"/>
    <col min="5" max="5" width="21.6640625" style="16" bestFit="1" customWidth="1"/>
    <col min="6" max="6" width="16.88671875" style="16" bestFit="1" customWidth="1"/>
    <col min="7" max="7" width="22.109375" style="16" bestFit="1" customWidth="1"/>
    <col min="8" max="8" width="22.77734375" style="16" bestFit="1" customWidth="1"/>
    <col min="9" max="9" width="15.6640625" style="16" bestFit="1" customWidth="1"/>
    <col min="10" max="10" width="21" style="16" bestFit="1" customWidth="1"/>
    <col min="11" max="11" width="13.21875" style="16" bestFit="1" customWidth="1"/>
    <col min="12" max="12" width="16.21875" style="16" bestFit="1" customWidth="1"/>
    <col min="13" max="13" width="25.5546875" style="16" bestFit="1" customWidth="1"/>
    <col min="14" max="14" width="23.44140625" style="16" bestFit="1" customWidth="1"/>
    <col min="15" max="15" width="16.33203125" style="16" bestFit="1" customWidth="1"/>
    <col min="16" max="16" width="23.88671875" style="16" bestFit="1" customWidth="1"/>
    <col min="17" max="17" width="29" style="16" customWidth="1"/>
    <col min="18" max="18" width="23.44140625" style="16" bestFit="1" customWidth="1"/>
    <col min="19" max="19" width="28.5546875" style="16" bestFit="1" customWidth="1"/>
    <col min="20" max="20" width="23.21875" style="16" bestFit="1" customWidth="1"/>
    <col min="21" max="21" width="16" style="16" bestFit="1" customWidth="1"/>
    <col min="22" max="22" width="15.21875" style="16" bestFit="1" customWidth="1"/>
    <col min="23" max="23" width="29" style="16" bestFit="1" customWidth="1"/>
    <col min="24" max="24" width="21.6640625" style="16" bestFit="1" customWidth="1"/>
    <col min="25" max="25" width="26.77734375" style="16" bestFit="1" customWidth="1"/>
    <col min="26" max="26" width="9.33203125" style="16" bestFit="1" customWidth="1"/>
    <col min="27" max="27" width="12.44140625" style="16" bestFit="1" customWidth="1"/>
    <col min="28" max="28" width="17.77734375" style="16" customWidth="1"/>
    <col min="29" max="16384" width="8.88671875" style="16"/>
  </cols>
  <sheetData>
    <row r="5" spans="1:28" x14ac:dyDescent="0.3">
      <c r="A5" s="5" t="s">
        <v>102</v>
      </c>
      <c r="B5" s="5" t="s">
        <v>22</v>
      </c>
      <c r="C5" s="5" t="s">
        <v>23</v>
      </c>
      <c r="D5" s="5" t="s">
        <v>41</v>
      </c>
      <c r="E5" s="5" t="s">
        <v>25</v>
      </c>
      <c r="F5" s="5" t="s">
        <v>24</v>
      </c>
      <c r="G5" s="5" t="s">
        <v>42</v>
      </c>
      <c r="H5" s="5" t="s">
        <v>26</v>
      </c>
      <c r="I5" s="5" t="s">
        <v>27</v>
      </c>
      <c r="J5" s="15" t="s">
        <v>97</v>
      </c>
      <c r="K5" s="5" t="s">
        <v>43</v>
      </c>
      <c r="L5" s="5" t="s">
        <v>28</v>
      </c>
      <c r="M5" s="5" t="s">
        <v>44</v>
      </c>
      <c r="N5" s="5" t="s">
        <v>31</v>
      </c>
      <c r="O5" s="5" t="s">
        <v>45</v>
      </c>
      <c r="P5" s="5" t="s">
        <v>32</v>
      </c>
      <c r="Q5" s="15" t="s">
        <v>95</v>
      </c>
      <c r="R5" s="5" t="s">
        <v>33</v>
      </c>
      <c r="S5" s="5" t="s">
        <v>34</v>
      </c>
      <c r="T5" s="5" t="s">
        <v>35</v>
      </c>
      <c r="U5" s="5" t="s">
        <v>46</v>
      </c>
      <c r="V5" s="5" t="s">
        <v>47</v>
      </c>
      <c r="W5" s="5" t="s">
        <v>39</v>
      </c>
      <c r="X5" s="5" t="s">
        <v>36</v>
      </c>
      <c r="Y5" s="15" t="s">
        <v>96</v>
      </c>
      <c r="Z5" s="5" t="s">
        <v>37</v>
      </c>
      <c r="AA5" s="5" t="s">
        <v>38</v>
      </c>
      <c r="AB5" s="5" t="s">
        <v>48</v>
      </c>
    </row>
    <row r="6" spans="1:28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4"/>
      <c r="M6" s="17"/>
      <c r="N6" s="17"/>
      <c r="O6" s="17"/>
      <c r="P6" s="17"/>
      <c r="Q6" s="17"/>
      <c r="R6" s="14"/>
      <c r="S6" s="14"/>
      <c r="T6" s="14"/>
      <c r="U6" s="17"/>
      <c r="V6" s="17"/>
      <c r="W6" s="17"/>
      <c r="X6" s="17"/>
      <c r="Y6" s="17"/>
      <c r="Z6" s="17"/>
      <c r="AA6" s="17"/>
      <c r="AB6" s="17"/>
    </row>
    <row r="7" spans="1:28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</sheetData>
  <sheetProtection algorithmName="SHA-512" hashValue="h6Q2tCmrXQx0KixjUNbScTXcqBdhBA2fHA3+WQaeXAWwr9lBxOvW6ArSDO8W/OZyeDP9BG3VzAkTEO+DrIZWmA==" saltValue="9L71YSzDmqVZJbvb555Aiw==" spinCount="100000" sheet="1" objects="1" scenarios="1"/>
  <dataValidations count="10">
    <dataValidation type="list" allowBlank="1" sqref="A6:A104" xr:uid="{00000000-0002-0000-0200-000000000000}">
      <formula1>"Extraction,Wash,Scrub,Strip,Raffinate,Loaded Organic,Other"</formula1>
    </dataValidation>
    <dataValidation type="list" allowBlank="1" sqref="D6:D104 G6:G104 J6:J56" xr:uid="{00000000-0002-0000-0200-000001000000}">
      <formula1>"gpm,m³/hr,L/min"</formula1>
    </dataValidation>
    <dataValidation type="list" allowBlank="1" sqref="K6:K104" xr:uid="{00000000-0002-0000-0200-000002000000}">
      <formula1>"Organic,Aqueous"</formula1>
    </dataValidation>
    <dataValidation type="list" allowBlank="1" sqref="V6:V104" xr:uid="{00000000-0002-0000-0200-000003000000}">
      <formula1>"TEFC,XP,Washdown,IEC,Other"</formula1>
    </dataValidation>
    <dataValidation type="list" allowBlank="1" sqref="O6:O104" xr:uid="{00000000-0002-0000-0200-000004000000}">
      <formula1>"gpm/ft²,m³/m²·hr"</formula1>
    </dataValidation>
    <dataValidation type="list" allowBlank="1" sqref="U6:U104" xr:uid="{00000000-0002-0000-0200-000005000000}">
      <formula1>"480V,460V,415V,400V,230V,Other"</formula1>
    </dataValidation>
    <dataValidation type="list" allowBlank="1" sqref="Z6:Z104" xr:uid="{00000000-0002-0000-0200-000006000000}">
      <formula1>"H2SO4,HCl,HNO3,HF,H3PO4,Carbonate,Other"</formula1>
    </dataValidation>
    <dataValidation type="list" allowBlank="1" sqref="AB6:AB104" xr:uid="{00000000-0002-0000-0200-000007000000}">
      <formula1>"g/L as H2SO4,g/L as HCl,mol/L,wt %,N,M,Other"</formula1>
    </dataValidation>
    <dataValidation type="list" allowBlank="1" sqref="Q6:Q100" xr:uid="{6A0C4467-F14C-4548-8B3B-C235B3688BF1}">
      <formula1>"ft/s,ft/min,m/s,m/min,cm/s"</formula1>
    </dataValidation>
    <dataValidation type="list" allowBlank="1" showInputMessage="1" showErrorMessage="1" sqref="Y6:Y102" xr:uid="{08331C3A-3FE1-4077-9C6E-78465CF49FEF}">
      <formula1>"C,F"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E1AE-A605-494B-B4EB-9D28A999806A}">
  <dimension ref="A5:D28"/>
  <sheetViews>
    <sheetView tabSelected="1" workbookViewId="0">
      <selection activeCell="E6" sqref="E6"/>
    </sheetView>
  </sheetViews>
  <sheetFormatPr defaultRowHeight="14.4" x14ac:dyDescent="0.3"/>
  <cols>
    <col min="1" max="1" width="34.77734375" customWidth="1"/>
    <col min="2" max="2" width="42.33203125" bestFit="1" customWidth="1"/>
    <col min="3" max="4" width="28" customWidth="1"/>
  </cols>
  <sheetData>
    <row r="5" spans="1:4" x14ac:dyDescent="0.3">
      <c r="A5" s="10" t="s">
        <v>92</v>
      </c>
    </row>
    <row r="7" spans="1:4" x14ac:dyDescent="0.3">
      <c r="A7" s="3" t="s">
        <v>49</v>
      </c>
      <c r="B7" s="3" t="s">
        <v>19</v>
      </c>
      <c r="C7" s="3" t="s">
        <v>50</v>
      </c>
      <c r="D7" s="3" t="s">
        <v>51</v>
      </c>
    </row>
    <row r="8" spans="1:4" x14ac:dyDescent="0.3">
      <c r="A8" t="s">
        <v>52</v>
      </c>
      <c r="B8" t="s">
        <v>54</v>
      </c>
      <c r="C8" s="2" t="s">
        <v>55</v>
      </c>
      <c r="D8" s="2"/>
    </row>
    <row r="9" spans="1:4" x14ac:dyDescent="0.3">
      <c r="A9" t="s">
        <v>52</v>
      </c>
      <c r="B9" t="s">
        <v>56</v>
      </c>
      <c r="C9" s="2" t="s">
        <v>55</v>
      </c>
      <c r="D9" s="2"/>
    </row>
    <row r="10" spans="1:4" x14ac:dyDescent="0.3">
      <c r="A10" t="s">
        <v>57</v>
      </c>
      <c r="B10" t="s">
        <v>58</v>
      </c>
      <c r="C10" s="2" t="s">
        <v>59</v>
      </c>
      <c r="D10" s="2"/>
    </row>
    <row r="11" spans="1:4" x14ac:dyDescent="0.3">
      <c r="A11" t="s">
        <v>57</v>
      </c>
      <c r="B11" t="s">
        <v>60</v>
      </c>
      <c r="C11" s="2" t="s">
        <v>59</v>
      </c>
      <c r="D11" s="2"/>
    </row>
    <row r="12" spans="1:4" x14ac:dyDescent="0.3">
      <c r="A12" t="s">
        <v>57</v>
      </c>
      <c r="B12" t="s">
        <v>61</v>
      </c>
      <c r="C12" s="2" t="s">
        <v>53</v>
      </c>
      <c r="D12" s="2"/>
    </row>
    <row r="13" spans="1:4" x14ac:dyDescent="0.3">
      <c r="A13" t="s">
        <v>63</v>
      </c>
      <c r="B13" t="s">
        <v>64</v>
      </c>
      <c r="C13" s="2" t="s">
        <v>62</v>
      </c>
      <c r="D13" s="2"/>
    </row>
    <row r="14" spans="1:4" x14ac:dyDescent="0.3">
      <c r="A14" t="s">
        <v>63</v>
      </c>
      <c r="B14" t="s">
        <v>65</v>
      </c>
      <c r="C14" s="2" t="s">
        <v>66</v>
      </c>
      <c r="D14" s="2"/>
    </row>
    <row r="15" spans="1:4" x14ac:dyDescent="0.3">
      <c r="A15" t="s">
        <v>63</v>
      </c>
      <c r="B15" t="s">
        <v>67</v>
      </c>
      <c r="C15" s="2" t="s">
        <v>62</v>
      </c>
      <c r="D15" s="2"/>
    </row>
    <row r="16" spans="1:4" x14ac:dyDescent="0.3">
      <c r="A16" t="s">
        <v>63</v>
      </c>
      <c r="B16" t="s">
        <v>68</v>
      </c>
      <c r="C16" s="2" t="s">
        <v>66</v>
      </c>
      <c r="D16" s="2"/>
    </row>
    <row r="17" spans="1:4" x14ac:dyDescent="0.3">
      <c r="A17" t="s">
        <v>63</v>
      </c>
      <c r="B17" t="s">
        <v>69</v>
      </c>
      <c r="C17" s="2" t="s">
        <v>70</v>
      </c>
      <c r="D17" s="2"/>
    </row>
    <row r="18" spans="1:4" x14ac:dyDescent="0.3">
      <c r="A18" t="s">
        <v>71</v>
      </c>
      <c r="B18" t="s">
        <v>72</v>
      </c>
      <c r="C18" s="2" t="s">
        <v>73</v>
      </c>
      <c r="D18" s="2"/>
    </row>
    <row r="19" spans="1:4" x14ac:dyDescent="0.3">
      <c r="A19" t="s">
        <v>71</v>
      </c>
      <c r="B19" t="s">
        <v>74</v>
      </c>
      <c r="C19" s="2" t="s">
        <v>75</v>
      </c>
      <c r="D19" s="2"/>
    </row>
    <row r="20" spans="1:4" x14ac:dyDescent="0.3">
      <c r="A20" t="s">
        <v>71</v>
      </c>
      <c r="B20" t="s">
        <v>76</v>
      </c>
      <c r="C20" s="2" t="s">
        <v>77</v>
      </c>
      <c r="D20" s="2"/>
    </row>
    <row r="21" spans="1:4" x14ac:dyDescent="0.3">
      <c r="A21" t="s">
        <v>78</v>
      </c>
      <c r="B21" t="s">
        <v>79</v>
      </c>
      <c r="C21" s="2" t="s">
        <v>80</v>
      </c>
      <c r="D21" s="2"/>
    </row>
    <row r="22" spans="1:4" x14ac:dyDescent="0.3">
      <c r="A22" t="s">
        <v>78</v>
      </c>
      <c r="B22" t="s">
        <v>81</v>
      </c>
      <c r="C22" s="2" t="s">
        <v>82</v>
      </c>
      <c r="D22" s="2"/>
    </row>
    <row r="23" spans="1:4" x14ac:dyDescent="0.3">
      <c r="A23" t="s">
        <v>78</v>
      </c>
      <c r="B23" t="s">
        <v>83</v>
      </c>
      <c r="C23" s="2" t="s">
        <v>84</v>
      </c>
      <c r="D23" s="2"/>
    </row>
    <row r="24" spans="1:4" x14ac:dyDescent="0.3">
      <c r="A24" t="s">
        <v>85</v>
      </c>
      <c r="B24" t="s">
        <v>86</v>
      </c>
      <c r="C24" s="2" t="s">
        <v>62</v>
      </c>
      <c r="D24" s="2"/>
    </row>
    <row r="25" spans="1:4" x14ac:dyDescent="0.3">
      <c r="A25" t="s">
        <v>85</v>
      </c>
      <c r="B25" t="s">
        <v>93</v>
      </c>
      <c r="C25" s="2" t="s">
        <v>53</v>
      </c>
      <c r="D25" s="2"/>
    </row>
    <row r="26" spans="1:4" x14ac:dyDescent="0.3">
      <c r="A26" t="s">
        <v>87</v>
      </c>
      <c r="B26" t="s">
        <v>88</v>
      </c>
      <c r="C26" s="2" t="s">
        <v>62</v>
      </c>
      <c r="D26" s="2"/>
    </row>
    <row r="27" spans="1:4" x14ac:dyDescent="0.3">
      <c r="A27" t="s">
        <v>87</v>
      </c>
      <c r="B27" t="s">
        <v>89</v>
      </c>
      <c r="C27" s="2" t="s">
        <v>90</v>
      </c>
      <c r="D27" s="2"/>
    </row>
    <row r="28" spans="1:4" x14ac:dyDescent="0.3">
      <c r="A28" t="s">
        <v>87</v>
      </c>
      <c r="B28" t="s">
        <v>91</v>
      </c>
      <c r="C28" s="2" t="s">
        <v>62</v>
      </c>
      <c r="D28" s="2"/>
    </row>
  </sheetData>
  <sheetProtection algorithmName="SHA-512" hashValue="acoOriBd45Aj5df0KcBRYZRpIDerg3R6UDoF4qwFxhHnZgMV2VSpyiPS8QkIlMe9FUp8PKISSzr7e8DBUm0Afw==" saltValue="/Mc7+Ey0nUi4Cpfv6nU/Ig==" spinCount="100000" sheet="1" objects="1" scenarios="1"/>
  <dataValidations count="6">
    <dataValidation type="list" allowBlank="1" sqref="D28" xr:uid="{9C3E6395-2743-43D2-BEA2-D9246D37AA23}">
      <formula1>"H2SO4,HCl,HNO3,HF,H3PO4,Carbonate,Other"</formula1>
    </dataValidation>
    <dataValidation type="list" allowBlank="1" sqref="D14" xr:uid="{91CABF35-ED55-4F10-AEDD-FFECCFAC3700}">
      <formula1>"Shellsol 2046,Exxsol D80,Isopar L,Kerosene,Other"</formula1>
    </dataValidation>
    <dataValidation type="list" allowBlank="1" sqref="D13" xr:uid="{BDD51712-7C9A-4B5F-8A34-7FB4DB52ED1E}">
      <formula1>"D2EHPA,Cyanex 272,Cyanex 301,LIX 984,LIX 973,TBP,Aliquat 336,Other"</formula1>
    </dataValidation>
    <dataValidation type="list" allowBlank="1" sqref="D15" xr:uid="{932F9462-B882-4C55-86AA-250AF702ACC7}">
      <formula1>"Shellsol 2046,Exxsol D80,Isopar L,Kerosene,Diesel,Other"</formula1>
    </dataValidation>
    <dataValidation type="list" allowBlank="1" sqref="D24" xr:uid="{6F48BCC9-199D-4C67-B58B-819D62304C37}">
      <formula1>"Water,Weak Acid,Strong Acid,Spent Electrolyte,Carbonate,Other"</formula1>
    </dataValidation>
    <dataValidation type="list" allowBlank="1" sqref="D26" xr:uid="{C081A4A8-1EF7-4CF0-A98D-FF64D0380FC5}">
      <formula1>"Electrolyte,Acid,Carbonate,Chloride Brine,Other"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Hydromet Inputs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Eric Smeltzer</cp:lastModifiedBy>
  <dcterms:created xsi:type="dcterms:W3CDTF">2026-02-03T23:24:54Z</dcterms:created>
  <dcterms:modified xsi:type="dcterms:W3CDTF">2026-02-05T19:46:03Z</dcterms:modified>
</cp:coreProperties>
</file>